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skim\02 사업대가\80.SW사업 대가산정 가이드 활용 Tool\"/>
    </mc:Choice>
  </mc:AlternateContent>
  <bookViews>
    <workbookView xWindow="1596" yWindow="108" windowWidth="24792" windowHeight="12552" tabRatio="805" activeTab="15"/>
  </bookViews>
  <sheets>
    <sheet name="사용방법" sheetId="24" r:id="rId1"/>
    <sheet name="산출내역총괄표" sheetId="2" r:id="rId2"/>
    <sheet name="A1 현대간행물" sheetId="3" r:id="rId3"/>
    <sheet name="A2 현대비도서편철문서" sheetId="6" r:id="rId4"/>
    <sheet name="A3 고전적자료" sheetId="19" r:id="rId5"/>
    <sheet name="A4 동영상" sheetId="20" r:id="rId6"/>
    <sheet name="A5 음성" sheetId="21" r:id="rId7"/>
    <sheet name="B1 전문작업" sheetId="22" r:id="rId8"/>
    <sheet name="C1 추가작업" sheetId="23" r:id="rId9"/>
    <sheet name="표-A1" sheetId="13" state="hidden" r:id="rId10"/>
    <sheet name="표-A2" sheetId="14" state="hidden" r:id="rId11"/>
    <sheet name="표-A3" sheetId="15" state="hidden" r:id="rId12"/>
    <sheet name="표-A4" sheetId="16" state="hidden" r:id="rId13"/>
    <sheet name="표-A5" sheetId="17" state="hidden" r:id="rId14"/>
    <sheet name="표-B1" sheetId="18" state="hidden" r:id="rId15"/>
    <sheet name="표-인건비" sheetId="4" r:id="rId16"/>
  </sheets>
  <definedNames>
    <definedName name="_xlnm.Print_Area" localSheetId="15">'표-인건비'!$A$1:$F$19</definedName>
    <definedName name="_xlnm.Print_Titles" localSheetId="2">'A1 현대간행물'!$1:$2</definedName>
    <definedName name="_xlnm.Print_Titles" localSheetId="3">'A2 현대비도서편철문서'!$1:$2</definedName>
    <definedName name="_xlnm.Print_Titles" localSheetId="4">'A3 고전적자료'!$1:$2</definedName>
    <definedName name="_xlnm.Print_Titles" localSheetId="5">'A4 동영상'!$1:$2</definedName>
    <definedName name="_xlnm.Print_Titles" localSheetId="6">'A5 음성'!$1:$2</definedName>
    <definedName name="_xlnm.Print_Titles" localSheetId="7">'B1 전문작업'!$1:$2</definedName>
  </definedNames>
  <calcPr calcId="162913"/>
</workbook>
</file>

<file path=xl/calcChain.xml><?xml version="1.0" encoding="utf-8"?>
<calcChain xmlns="http://schemas.openxmlformats.org/spreadsheetml/2006/main">
  <c r="D16" i="4" l="1"/>
  <c r="C16" i="4"/>
  <c r="B16" i="4"/>
  <c r="O67" i="19" l="1"/>
  <c r="O68" i="19"/>
  <c r="C18" i="4"/>
  <c r="C17" i="4"/>
  <c r="B18" i="4"/>
  <c r="B17" i="4"/>
  <c r="D18" i="4"/>
  <c r="D17" i="4"/>
  <c r="N31" i="19"/>
  <c r="O31" i="19" s="1"/>
  <c r="N32" i="19"/>
  <c r="O32" i="19" s="1"/>
  <c r="N30" i="19"/>
  <c r="F38" i="2"/>
  <c r="F39" i="2"/>
  <c r="F40" i="2"/>
  <c r="F37" i="2"/>
  <c r="I26" i="23"/>
  <c r="I25" i="23"/>
  <c r="I31" i="23" s="1"/>
  <c r="E4" i="23" s="1"/>
  <c r="H12" i="23"/>
  <c r="H11" i="23"/>
  <c r="M4" i="22"/>
  <c r="M5" i="22"/>
  <c r="N5" i="22" s="1"/>
  <c r="M6" i="22"/>
  <c r="N6" i="22" s="1"/>
  <c r="M7" i="22"/>
  <c r="N7" i="22" s="1"/>
  <c r="M8" i="22"/>
  <c r="N8" i="22" s="1"/>
  <c r="M9" i="22"/>
  <c r="M10" i="22"/>
  <c r="N10" i="22" s="1"/>
  <c r="M11" i="22"/>
  <c r="N11" i="22" s="1"/>
  <c r="M12" i="22"/>
  <c r="M3" i="22"/>
  <c r="N3" i="22" s="1"/>
  <c r="N12" i="22"/>
  <c r="N9" i="22"/>
  <c r="N4" i="22"/>
  <c r="B11" i="22"/>
  <c r="B5" i="22"/>
  <c r="B3" i="22"/>
  <c r="B12" i="22"/>
  <c r="B10" i="22"/>
  <c r="B8" i="22"/>
  <c r="B7" i="22"/>
  <c r="M4" i="21"/>
  <c r="N4" i="21" s="1"/>
  <c r="M5" i="21"/>
  <c r="M6" i="21"/>
  <c r="N6" i="21" s="1"/>
  <c r="M7" i="21"/>
  <c r="N7" i="21" s="1"/>
  <c r="M3" i="21"/>
  <c r="N3" i="21" s="1"/>
  <c r="B7" i="21"/>
  <c r="N5" i="21"/>
  <c r="B4" i="21"/>
  <c r="B6" i="21"/>
  <c r="B3" i="21"/>
  <c r="B5" i="20"/>
  <c r="M4" i="20"/>
  <c r="M5" i="20"/>
  <c r="M6" i="20"/>
  <c r="N6" i="20" s="1"/>
  <c r="M7" i="20"/>
  <c r="N7" i="20" s="1"/>
  <c r="O7" i="20" s="1"/>
  <c r="M8" i="20"/>
  <c r="M9" i="20"/>
  <c r="M10" i="20"/>
  <c r="N10" i="20" s="1"/>
  <c r="M3" i="20"/>
  <c r="N3" i="20" s="1"/>
  <c r="N5" i="20"/>
  <c r="B7" i="20"/>
  <c r="N9" i="20"/>
  <c r="B9" i="20"/>
  <c r="N8" i="20"/>
  <c r="B8" i="20"/>
  <c r="N4" i="20"/>
  <c r="B4" i="20"/>
  <c r="B3" i="20"/>
  <c r="B34" i="19"/>
  <c r="B52" i="19"/>
  <c r="B44" i="19"/>
  <c r="B36" i="19"/>
  <c r="N45" i="19"/>
  <c r="N46" i="19"/>
  <c r="O46" i="19" s="1"/>
  <c r="N47" i="19"/>
  <c r="O47" i="19" s="1"/>
  <c r="N48" i="19"/>
  <c r="O48" i="19" s="1"/>
  <c r="N49" i="19"/>
  <c r="O49" i="19" s="1"/>
  <c r="N50" i="19"/>
  <c r="O50" i="19" s="1"/>
  <c r="N51" i="19"/>
  <c r="O51" i="19" s="1"/>
  <c r="N52" i="19"/>
  <c r="O52" i="19" s="1"/>
  <c r="N53" i="19"/>
  <c r="O53" i="19" s="1"/>
  <c r="N54" i="19"/>
  <c r="O54" i="19" s="1"/>
  <c r="N55" i="19"/>
  <c r="O55" i="19" s="1"/>
  <c r="N56" i="19"/>
  <c r="O56" i="19" s="1"/>
  <c r="N57" i="19"/>
  <c r="O57" i="19" s="1"/>
  <c r="N58" i="19"/>
  <c r="O58" i="19" s="1"/>
  <c r="N59" i="19"/>
  <c r="O59" i="19" s="1"/>
  <c r="N44" i="19"/>
  <c r="O44" i="19" s="1"/>
  <c r="O45" i="19"/>
  <c r="N37" i="19"/>
  <c r="N38" i="19"/>
  <c r="O38" i="19" s="1"/>
  <c r="N39" i="19"/>
  <c r="O39" i="19" s="1"/>
  <c r="N40" i="19"/>
  <c r="O40" i="19" s="1"/>
  <c r="N41" i="19"/>
  <c r="O41" i="19" s="1"/>
  <c r="N42" i="19"/>
  <c r="O42" i="19" s="1"/>
  <c r="N43" i="19"/>
  <c r="N36" i="19"/>
  <c r="O37" i="19"/>
  <c r="O43" i="19"/>
  <c r="N63" i="19"/>
  <c r="O63" i="19" s="1"/>
  <c r="N62" i="19"/>
  <c r="O62" i="19" s="1"/>
  <c r="O36" i="19"/>
  <c r="N65" i="19"/>
  <c r="O65" i="19" s="1"/>
  <c r="N66" i="19"/>
  <c r="N64" i="19"/>
  <c r="O64" i="19" s="1"/>
  <c r="N61" i="19"/>
  <c r="N60" i="19"/>
  <c r="O60" i="19" s="1"/>
  <c r="N35" i="19"/>
  <c r="O35" i="19" s="1"/>
  <c r="N27" i="19"/>
  <c r="O27" i="19" s="1"/>
  <c r="N28" i="19"/>
  <c r="O28" i="19" s="1"/>
  <c r="N29" i="19"/>
  <c r="O29" i="19" s="1"/>
  <c r="N26" i="19"/>
  <c r="O26" i="19" s="1"/>
  <c r="N34" i="19"/>
  <c r="O34" i="19" s="1"/>
  <c r="P34" i="19" s="1"/>
  <c r="N4" i="19"/>
  <c r="O4" i="19" s="1"/>
  <c r="N5" i="19"/>
  <c r="N6" i="19"/>
  <c r="N7" i="19"/>
  <c r="N8" i="19"/>
  <c r="O8" i="19" s="1"/>
  <c r="N9" i="19"/>
  <c r="N10" i="19"/>
  <c r="N11" i="19"/>
  <c r="N12" i="19"/>
  <c r="O12" i="19" s="1"/>
  <c r="N13" i="19"/>
  <c r="O13" i="19" s="1"/>
  <c r="N14" i="19"/>
  <c r="O14" i="19" s="1"/>
  <c r="N15" i="19"/>
  <c r="N16" i="19"/>
  <c r="O16" i="19" s="1"/>
  <c r="N17" i="19"/>
  <c r="N18" i="19"/>
  <c r="O18" i="19" s="1"/>
  <c r="N19" i="19"/>
  <c r="O19" i="19" s="1"/>
  <c r="N20" i="19"/>
  <c r="O20" i="19" s="1"/>
  <c r="N21" i="19"/>
  <c r="O21" i="19" s="1"/>
  <c r="N22" i="19"/>
  <c r="O22" i="19" s="1"/>
  <c r="N23" i="19"/>
  <c r="O23" i="19" s="1"/>
  <c r="N24" i="19"/>
  <c r="O24" i="19" s="1"/>
  <c r="N25" i="19"/>
  <c r="N33" i="19"/>
  <c r="O33" i="19" s="1"/>
  <c r="N3" i="19"/>
  <c r="O3" i="19" s="1"/>
  <c r="M4" i="6"/>
  <c r="M5" i="6"/>
  <c r="N5" i="6" s="1"/>
  <c r="M6" i="6"/>
  <c r="M7" i="6"/>
  <c r="M8" i="6"/>
  <c r="M9" i="6"/>
  <c r="M10" i="6"/>
  <c r="M11" i="6"/>
  <c r="M12" i="6"/>
  <c r="M13" i="6"/>
  <c r="N13" i="6" s="1"/>
  <c r="M14" i="6"/>
  <c r="M15" i="6"/>
  <c r="M16" i="6"/>
  <c r="M17" i="6"/>
  <c r="M18" i="6"/>
  <c r="M19" i="6"/>
  <c r="N19" i="6" s="1"/>
  <c r="M20" i="6"/>
  <c r="M21" i="6"/>
  <c r="N21" i="6" s="1"/>
  <c r="M22" i="6"/>
  <c r="M3" i="6"/>
  <c r="M94" i="3"/>
  <c r="M95" i="3"/>
  <c r="M93" i="3"/>
  <c r="M92" i="3"/>
  <c r="M91" i="3"/>
  <c r="M90" i="3"/>
  <c r="M89" i="3"/>
  <c r="M82" i="3"/>
  <c r="M83" i="3"/>
  <c r="N83" i="3" s="1"/>
  <c r="M84" i="3"/>
  <c r="M85" i="3"/>
  <c r="M86" i="3"/>
  <c r="M87" i="3"/>
  <c r="N87" i="3" s="1"/>
  <c r="M88" i="3"/>
  <c r="N88" i="3" s="1"/>
  <c r="M81" i="3"/>
  <c r="M74" i="3"/>
  <c r="M75" i="3"/>
  <c r="N75" i="3" s="1"/>
  <c r="M76" i="3"/>
  <c r="M77" i="3"/>
  <c r="M78" i="3"/>
  <c r="M79" i="3"/>
  <c r="M80" i="3"/>
  <c r="N80" i="3" s="1"/>
  <c r="M73" i="3"/>
  <c r="M62" i="3"/>
  <c r="M63" i="3"/>
  <c r="N63" i="3" s="1"/>
  <c r="M64" i="3"/>
  <c r="M65" i="3"/>
  <c r="M66" i="3"/>
  <c r="M67" i="3"/>
  <c r="M68" i="3"/>
  <c r="N68" i="3" s="1"/>
  <c r="M69" i="3"/>
  <c r="M70" i="3"/>
  <c r="M71" i="3"/>
  <c r="N71" i="3" s="1"/>
  <c r="M72" i="3"/>
  <c r="M61" i="3"/>
  <c r="M49" i="3"/>
  <c r="M50" i="3"/>
  <c r="M51" i="3"/>
  <c r="N51" i="3" s="1"/>
  <c r="M52" i="3"/>
  <c r="M53" i="3"/>
  <c r="M54" i="3"/>
  <c r="N54" i="3" s="1"/>
  <c r="M55" i="3"/>
  <c r="M56" i="3"/>
  <c r="M57" i="3"/>
  <c r="M58" i="3"/>
  <c r="M59" i="3"/>
  <c r="N59" i="3" s="1"/>
  <c r="M60" i="3"/>
  <c r="M48" i="3"/>
  <c r="M4" i="3"/>
  <c r="N4" i="3" s="1"/>
  <c r="M5" i="3"/>
  <c r="M6" i="3"/>
  <c r="M7" i="3"/>
  <c r="M8" i="3"/>
  <c r="M9" i="3"/>
  <c r="N9" i="3" s="1"/>
  <c r="M10" i="3"/>
  <c r="M11" i="3"/>
  <c r="M12" i="3"/>
  <c r="N12" i="3" s="1"/>
  <c r="M13" i="3"/>
  <c r="M14" i="3"/>
  <c r="M15" i="3"/>
  <c r="M16" i="3"/>
  <c r="M17" i="3"/>
  <c r="N17" i="3" s="1"/>
  <c r="M18" i="3"/>
  <c r="M19" i="3"/>
  <c r="M20" i="3"/>
  <c r="N20" i="3" s="1"/>
  <c r="M21" i="3"/>
  <c r="M22" i="3"/>
  <c r="M23" i="3"/>
  <c r="M24" i="3"/>
  <c r="M25" i="3"/>
  <c r="N25" i="3" s="1"/>
  <c r="M3" i="3"/>
  <c r="M26" i="3"/>
  <c r="M27" i="3"/>
  <c r="N27" i="3" s="1"/>
  <c r="M28" i="3"/>
  <c r="M29" i="3"/>
  <c r="N29" i="3" s="1"/>
  <c r="M32" i="3"/>
  <c r="M33" i="3"/>
  <c r="N33" i="3" s="1"/>
  <c r="M34" i="3"/>
  <c r="M35" i="3"/>
  <c r="N35" i="3" s="1"/>
  <c r="M36" i="3"/>
  <c r="M37" i="3"/>
  <c r="N37" i="3" s="1"/>
  <c r="M38" i="3"/>
  <c r="M39" i="3"/>
  <c r="M40" i="3"/>
  <c r="M41" i="3"/>
  <c r="N41" i="3" s="1"/>
  <c r="M42" i="3"/>
  <c r="M43" i="3"/>
  <c r="M44" i="3"/>
  <c r="M45" i="3"/>
  <c r="N45" i="3" s="1"/>
  <c r="M46" i="3"/>
  <c r="N46" i="3" s="1"/>
  <c r="M47" i="3"/>
  <c r="M31" i="3"/>
  <c r="M30" i="3"/>
  <c r="N30" i="3" s="1"/>
  <c r="O66" i="19"/>
  <c r="B64" i="19"/>
  <c r="B62" i="19"/>
  <c r="O61" i="19"/>
  <c r="B60" i="19"/>
  <c r="B35" i="19"/>
  <c r="B33" i="19"/>
  <c r="O30" i="19"/>
  <c r="B30" i="19"/>
  <c r="B26" i="19"/>
  <c r="O25" i="19"/>
  <c r="O17" i="19"/>
  <c r="B16" i="19"/>
  <c r="O15" i="19"/>
  <c r="O11" i="19"/>
  <c r="O10" i="19"/>
  <c r="O9" i="19"/>
  <c r="O7" i="19"/>
  <c r="B7" i="19"/>
  <c r="O6" i="19"/>
  <c r="O5" i="19"/>
  <c r="B3" i="19"/>
  <c r="N22" i="6"/>
  <c r="B21" i="6"/>
  <c r="N20" i="6"/>
  <c r="B20" i="6"/>
  <c r="N18" i="6"/>
  <c r="N17" i="6"/>
  <c r="B17" i="6"/>
  <c r="N16" i="6"/>
  <c r="N15" i="6"/>
  <c r="N14" i="6"/>
  <c r="N12" i="6"/>
  <c r="N11" i="6"/>
  <c r="N10" i="6"/>
  <c r="N9" i="6"/>
  <c r="N8" i="6"/>
  <c r="N7" i="6"/>
  <c r="N6" i="6"/>
  <c r="B5" i="6"/>
  <c r="N4" i="6"/>
  <c r="N3" i="6"/>
  <c r="B3" i="6"/>
  <c r="N94" i="3"/>
  <c r="N95" i="3"/>
  <c r="N93" i="3"/>
  <c r="N92" i="3"/>
  <c r="N91" i="3"/>
  <c r="N90" i="3"/>
  <c r="N89" i="3"/>
  <c r="N82" i="3"/>
  <c r="N84" i="3"/>
  <c r="N85" i="3"/>
  <c r="N86" i="3"/>
  <c r="N81" i="3"/>
  <c r="N74" i="3"/>
  <c r="N76" i="3"/>
  <c r="N77" i="3"/>
  <c r="N78" i="3"/>
  <c r="N79" i="3"/>
  <c r="N73" i="3"/>
  <c r="B93" i="3"/>
  <c r="B91" i="3"/>
  <c r="B89" i="3"/>
  <c r="B81" i="3"/>
  <c r="B73" i="3"/>
  <c r="B61" i="3"/>
  <c r="N72" i="3"/>
  <c r="N70" i="3"/>
  <c r="N69" i="3"/>
  <c r="N67" i="3"/>
  <c r="N66" i="3"/>
  <c r="N65" i="3"/>
  <c r="N64" i="3"/>
  <c r="N62" i="3"/>
  <c r="N61" i="3"/>
  <c r="N60" i="3"/>
  <c r="O60" i="3" s="1"/>
  <c r="B60" i="3"/>
  <c r="B48" i="3"/>
  <c r="N49" i="3"/>
  <c r="N50" i="3"/>
  <c r="N52" i="3"/>
  <c r="N53" i="3"/>
  <c r="N55" i="3"/>
  <c r="N56" i="3"/>
  <c r="N57" i="3"/>
  <c r="N58" i="3"/>
  <c r="N48" i="3"/>
  <c r="N31" i="3"/>
  <c r="N32" i="3"/>
  <c r="N34" i="3"/>
  <c r="N36" i="3"/>
  <c r="N38" i="3"/>
  <c r="N39" i="3"/>
  <c r="N40" i="3"/>
  <c r="N42" i="3"/>
  <c r="N43" i="3"/>
  <c r="N44" i="3"/>
  <c r="N47" i="3"/>
  <c r="B30" i="3"/>
  <c r="B26" i="3"/>
  <c r="N28" i="3"/>
  <c r="N26" i="3"/>
  <c r="N24" i="3"/>
  <c r="N23" i="3"/>
  <c r="N22" i="3"/>
  <c r="N21" i="3"/>
  <c r="N19" i="3"/>
  <c r="N18" i="3"/>
  <c r="N16" i="3"/>
  <c r="B16" i="3"/>
  <c r="B7" i="3"/>
  <c r="N8" i="3"/>
  <c r="N10" i="3"/>
  <c r="N11" i="3"/>
  <c r="N13" i="3"/>
  <c r="N14" i="3"/>
  <c r="N15" i="3"/>
  <c r="N7" i="3"/>
  <c r="N6" i="3"/>
  <c r="N5" i="3"/>
  <c r="N3" i="3"/>
  <c r="B3" i="3"/>
  <c r="F30" i="2"/>
  <c r="F32" i="2"/>
  <c r="F29" i="2"/>
  <c r="N97" i="3" l="1"/>
  <c r="P44" i="19"/>
  <c r="N96" i="3"/>
  <c r="F41" i="2"/>
  <c r="F15" i="2" s="1"/>
  <c r="D19" i="4"/>
  <c r="D6" i="4" s="1"/>
  <c r="C19" i="4"/>
  <c r="D5" i="4" s="1"/>
  <c r="D11" i="23" s="1"/>
  <c r="I11" i="23" s="1"/>
  <c r="B19" i="4"/>
  <c r="D4" i="4" s="1"/>
  <c r="N13" i="22"/>
  <c r="N14" i="22"/>
  <c r="F33" i="2"/>
  <c r="N23" i="6"/>
  <c r="H21" i="23"/>
  <c r="C3" i="23" s="1"/>
  <c r="E11" i="2" s="1"/>
  <c r="O11" i="22"/>
  <c r="O5" i="22"/>
  <c r="O3" i="22"/>
  <c r="O8" i="22"/>
  <c r="O10" i="22"/>
  <c r="O7" i="22"/>
  <c r="O12" i="22"/>
  <c r="O4" i="21"/>
  <c r="O7" i="21"/>
  <c r="O3" i="21"/>
  <c r="N8" i="21"/>
  <c r="E9" i="2" s="1"/>
  <c r="O6" i="21"/>
  <c r="N11" i="20"/>
  <c r="E8" i="2" s="1"/>
  <c r="O5" i="20"/>
  <c r="O3" i="20"/>
  <c r="O8" i="20"/>
  <c r="O4" i="20"/>
  <c r="O9" i="20"/>
  <c r="P52" i="19"/>
  <c r="P36" i="19"/>
  <c r="O91" i="3"/>
  <c r="P60" i="19"/>
  <c r="P30" i="19"/>
  <c r="P33" i="19"/>
  <c r="P35" i="19"/>
  <c r="P26" i="19"/>
  <c r="P7" i="19"/>
  <c r="P3" i="19"/>
  <c r="P64" i="19"/>
  <c r="P22" i="19"/>
  <c r="P62" i="19"/>
  <c r="P16" i="19"/>
  <c r="O20" i="6"/>
  <c r="O3" i="6"/>
  <c r="O5" i="6"/>
  <c r="O17" i="6"/>
  <c r="O21" i="6"/>
  <c r="O89" i="3"/>
  <c r="O81" i="3"/>
  <c r="O73" i="3"/>
  <c r="O48" i="3"/>
  <c r="O26" i="3"/>
  <c r="O30" i="3"/>
  <c r="O22" i="3"/>
  <c r="O16" i="3"/>
  <c r="O93" i="3"/>
  <c r="O61" i="3"/>
  <c r="O7" i="3"/>
  <c r="O3" i="3"/>
  <c r="M23" i="6" l="1"/>
  <c r="M96" i="3"/>
  <c r="N68" i="19"/>
  <c r="N67" i="19"/>
  <c r="G22" i="19" s="1"/>
  <c r="D12" i="23"/>
  <c r="I12" i="23" s="1"/>
  <c r="I21" i="23" s="1"/>
  <c r="E3" i="23" s="1"/>
  <c r="E5" i="23" s="1"/>
  <c r="F11" i="2" s="1"/>
  <c r="M14" i="22"/>
  <c r="G12" i="22" s="1"/>
  <c r="P12" i="22" s="1"/>
  <c r="Q12" i="22" s="1"/>
  <c r="G8" i="22"/>
  <c r="P8" i="22" s="1"/>
  <c r="G11" i="22"/>
  <c r="P11" i="22" s="1"/>
  <c r="Q11" i="22" s="1"/>
  <c r="M13" i="22"/>
  <c r="M97" i="3"/>
  <c r="G22" i="3" s="1"/>
  <c r="M11" i="20"/>
  <c r="M8" i="21"/>
  <c r="E7" i="2"/>
  <c r="E10" i="2"/>
  <c r="E6" i="2"/>
  <c r="E5" i="2"/>
  <c r="G5" i="20" l="1"/>
  <c r="P6" i="20" s="1"/>
  <c r="G4" i="20"/>
  <c r="P4" i="20" s="1"/>
  <c r="Q4" i="20" s="1"/>
  <c r="G3" i="20"/>
  <c r="P3" i="20" s="1"/>
  <c r="Q3" i="20" s="1"/>
  <c r="G9" i="20"/>
  <c r="G8" i="20"/>
  <c r="P8" i="20" s="1"/>
  <c r="Q8" i="20" s="1"/>
  <c r="G7" i="20"/>
  <c r="P7" i="20" s="1"/>
  <c r="Q7" i="20" s="1"/>
  <c r="G35" i="19"/>
  <c r="G34" i="19"/>
  <c r="G3" i="19"/>
  <c r="G33" i="19"/>
  <c r="G30" i="19"/>
  <c r="G16" i="19"/>
  <c r="G7" i="19"/>
  <c r="G44" i="19"/>
  <c r="G52" i="19"/>
  <c r="G60" i="19"/>
  <c r="G62" i="19"/>
  <c r="G64" i="19"/>
  <c r="G36" i="19"/>
  <c r="G26" i="19"/>
  <c r="Q28" i="19" s="1"/>
  <c r="G5" i="22"/>
  <c r="P6" i="22" s="1"/>
  <c r="G89" i="3"/>
  <c r="G73" i="3"/>
  <c r="P74" i="3" s="1"/>
  <c r="G91" i="3"/>
  <c r="G16" i="3"/>
  <c r="G93" i="3"/>
  <c r="G48" i="3"/>
  <c r="G81" i="3"/>
  <c r="G60" i="3"/>
  <c r="P60" i="3" s="1"/>
  <c r="Q60" i="3" s="1"/>
  <c r="G3" i="3"/>
  <c r="G7" i="3"/>
  <c r="G26" i="3"/>
  <c r="G30" i="3"/>
  <c r="G61" i="3"/>
  <c r="G7" i="21"/>
  <c r="P7" i="21" s="1"/>
  <c r="Q7" i="21" s="1"/>
  <c r="G6" i="21"/>
  <c r="P6" i="21" s="1"/>
  <c r="Q6" i="21" s="1"/>
  <c r="G4" i="21"/>
  <c r="P4" i="21" s="1"/>
  <c r="G3" i="21"/>
  <c r="P3" i="21" s="1"/>
  <c r="Q3" i="21" s="1"/>
  <c r="G3" i="22"/>
  <c r="P3" i="22" s="1"/>
  <c r="G5" i="6"/>
  <c r="G17" i="6"/>
  <c r="G20" i="6"/>
  <c r="G3" i="6"/>
  <c r="G21" i="6"/>
  <c r="P5" i="22"/>
  <c r="P24" i="3"/>
  <c r="P23" i="3"/>
  <c r="P25" i="3"/>
  <c r="P22" i="3"/>
  <c r="Q25" i="19"/>
  <c r="Q24" i="19"/>
  <c r="Q23" i="19"/>
  <c r="Q22" i="19"/>
  <c r="P5" i="20"/>
  <c r="G9" i="22"/>
  <c r="P9" i="22" s="1"/>
  <c r="Q8" i="22" s="1"/>
  <c r="G7" i="22"/>
  <c r="P7" i="22" s="1"/>
  <c r="Q7" i="22" s="1"/>
  <c r="G4" i="22"/>
  <c r="P4" i="22" s="1"/>
  <c r="G10" i="22"/>
  <c r="P10" i="22" s="1"/>
  <c r="Q10" i="22" s="1"/>
  <c r="E12" i="2"/>
  <c r="Q27" i="19"/>
  <c r="Q26" i="19"/>
  <c r="P17" i="6"/>
  <c r="P18" i="6"/>
  <c r="P19" i="6"/>
  <c r="Q29" i="19" l="1"/>
  <c r="P73" i="3"/>
  <c r="P80" i="3"/>
  <c r="P75" i="3"/>
  <c r="P78" i="3"/>
  <c r="P76" i="3"/>
  <c r="P77" i="3"/>
  <c r="P79" i="3"/>
  <c r="Q73" i="3" s="1"/>
  <c r="P5" i="21"/>
  <c r="P8" i="21" s="1"/>
  <c r="K9" i="21" s="1"/>
  <c r="F9" i="2" s="1"/>
  <c r="P28" i="3"/>
  <c r="P26" i="3"/>
  <c r="P27" i="3"/>
  <c r="P29" i="3"/>
  <c r="P7" i="3"/>
  <c r="P11" i="3"/>
  <c r="P14" i="3"/>
  <c r="P10" i="3"/>
  <c r="P13" i="3"/>
  <c r="P9" i="3"/>
  <c r="P8" i="3"/>
  <c r="P15" i="3"/>
  <c r="P12" i="3"/>
  <c r="P16" i="6"/>
  <c r="P10" i="6"/>
  <c r="P14" i="6"/>
  <c r="P13" i="6"/>
  <c r="P11" i="6"/>
  <c r="P7" i="6"/>
  <c r="P12" i="6"/>
  <c r="P9" i="6"/>
  <c r="P8" i="6"/>
  <c r="P5" i="6"/>
  <c r="P6" i="6"/>
  <c r="P15" i="6"/>
  <c r="P3" i="3"/>
  <c r="P6" i="3"/>
  <c r="P5" i="3"/>
  <c r="P4" i="3"/>
  <c r="Q17" i="19"/>
  <c r="Q18" i="19"/>
  <c r="Q19" i="19"/>
  <c r="Q21" i="19"/>
  <c r="Q20" i="19"/>
  <c r="Q16" i="19"/>
  <c r="P3" i="6"/>
  <c r="P4" i="6"/>
  <c r="P54" i="3"/>
  <c r="P53" i="3"/>
  <c r="P48" i="3"/>
  <c r="P57" i="3"/>
  <c r="P52" i="3"/>
  <c r="P50" i="3"/>
  <c r="P56" i="3"/>
  <c r="P49" i="3"/>
  <c r="P58" i="3"/>
  <c r="P59" i="3"/>
  <c r="P51" i="3"/>
  <c r="P55" i="3"/>
  <c r="Q8" i="19"/>
  <c r="Q13" i="19"/>
  <c r="Q12" i="19"/>
  <c r="Q9" i="19"/>
  <c r="Q7" i="19"/>
  <c r="Q14" i="19"/>
  <c r="Q15" i="19"/>
  <c r="Q11" i="19"/>
  <c r="Q10" i="19"/>
  <c r="P61" i="3"/>
  <c r="P71" i="3"/>
  <c r="P64" i="3"/>
  <c r="P66" i="3"/>
  <c r="P67" i="3"/>
  <c r="P63" i="3"/>
  <c r="P65" i="3"/>
  <c r="P68" i="3"/>
  <c r="P70" i="3"/>
  <c r="P69" i="3"/>
  <c r="P72" i="3"/>
  <c r="P62" i="3"/>
  <c r="P36" i="3"/>
  <c r="P42" i="3"/>
  <c r="P45" i="3"/>
  <c r="P46" i="3"/>
  <c r="P43" i="3"/>
  <c r="P30" i="3"/>
  <c r="P31" i="3"/>
  <c r="P38" i="3"/>
  <c r="P34" i="3"/>
  <c r="P32" i="3"/>
  <c r="P37" i="3"/>
  <c r="P44" i="3"/>
  <c r="P40" i="3"/>
  <c r="P35" i="3"/>
  <c r="P33" i="3"/>
  <c r="P41" i="3"/>
  <c r="P39" i="3"/>
  <c r="P47" i="3"/>
  <c r="P18" i="3"/>
  <c r="P16" i="3"/>
  <c r="P21" i="3"/>
  <c r="P17" i="3"/>
  <c r="P19" i="3"/>
  <c r="P20" i="3"/>
  <c r="Q5" i="19"/>
  <c r="Q6" i="19"/>
  <c r="Q3" i="19"/>
  <c r="Q4" i="19"/>
  <c r="P97" i="3"/>
  <c r="P14" i="22"/>
  <c r="Q5" i="22"/>
  <c r="P13" i="22"/>
  <c r="Q3" i="22"/>
  <c r="P88" i="3"/>
  <c r="P81" i="3"/>
  <c r="P87" i="3"/>
  <c r="P83" i="3"/>
  <c r="P82" i="3"/>
  <c r="P84" i="3"/>
  <c r="P86" i="3"/>
  <c r="P85" i="3"/>
  <c r="Q5" i="20"/>
  <c r="P10" i="20"/>
  <c r="P9" i="20"/>
  <c r="R26" i="19"/>
  <c r="Q30" i="19"/>
  <c r="Q31" i="19"/>
  <c r="Q32" i="19"/>
  <c r="Q17" i="6"/>
  <c r="Q3" i="6" l="1"/>
  <c r="Q4" i="21"/>
  <c r="R16" i="19"/>
  <c r="Q48" i="3"/>
  <c r="Q5" i="6"/>
  <c r="R7" i="19"/>
  <c r="Q7" i="3"/>
  <c r="Q30" i="3"/>
  <c r="Q61" i="3"/>
  <c r="Q3" i="3"/>
  <c r="Q26" i="3"/>
  <c r="Q16" i="3"/>
  <c r="K15" i="22"/>
  <c r="F10" i="2" s="1"/>
  <c r="R3" i="19"/>
  <c r="P90" i="3"/>
  <c r="P89" i="3"/>
  <c r="Q81" i="3"/>
  <c r="P11" i="20"/>
  <c r="K12" i="20" s="1"/>
  <c r="F8" i="2" s="1"/>
  <c r="Q9" i="20"/>
  <c r="Q33" i="19"/>
  <c r="R30" i="19"/>
  <c r="P20" i="6"/>
  <c r="Q20" i="6" l="1"/>
  <c r="Q89" i="3"/>
  <c r="P91" i="3"/>
  <c r="P92" i="3"/>
  <c r="Q34" i="19"/>
  <c r="R34" i="19" s="1"/>
  <c r="R33" i="19"/>
  <c r="P21" i="6"/>
  <c r="P22" i="6"/>
  <c r="P23" i="6" l="1"/>
  <c r="K24" i="6" s="1"/>
  <c r="F6" i="2" s="1"/>
  <c r="Q91" i="3"/>
  <c r="P93" i="3"/>
  <c r="P95" i="3"/>
  <c r="P94" i="3"/>
  <c r="Q43" i="19"/>
  <c r="Q37" i="19"/>
  <c r="Q41" i="19"/>
  <c r="Q42" i="19"/>
  <c r="Q38" i="19"/>
  <c r="Q39" i="19"/>
  <c r="Q40" i="19"/>
  <c r="Q36" i="19"/>
  <c r="Q35" i="19"/>
  <c r="R35" i="19" s="1"/>
  <c r="Q21" i="6"/>
  <c r="P96" i="3" l="1"/>
  <c r="K98" i="3" s="1"/>
  <c r="F5" i="2" s="1"/>
  <c r="Q93" i="3"/>
  <c r="R36" i="19"/>
  <c r="Q49" i="19" l="1"/>
  <c r="Q51" i="19"/>
  <c r="Q47" i="19"/>
  <c r="Q48" i="19"/>
  <c r="Q46" i="19"/>
  <c r="Q50" i="19"/>
  <c r="Q45" i="19"/>
  <c r="Q44" i="19"/>
  <c r="Q53" i="19" l="1"/>
  <c r="Q54" i="19"/>
  <c r="Q56" i="19"/>
  <c r="Q58" i="19"/>
  <c r="Q55" i="19"/>
  <c r="Q57" i="19"/>
  <c r="Q59" i="19"/>
  <c r="Q52" i="19"/>
  <c r="R44" i="19"/>
  <c r="Q61" i="19"/>
  <c r="Q60" i="19"/>
  <c r="R52" i="19" l="1"/>
  <c r="Q62" i="19"/>
  <c r="Q63" i="19"/>
  <c r="R60" i="19"/>
  <c r="Q67" i="19" l="1"/>
  <c r="R62" i="19"/>
  <c r="Q66" i="19"/>
  <c r="Q64" i="19"/>
  <c r="Q65" i="19"/>
  <c r="Q68" i="19" l="1"/>
  <c r="L69" i="19" s="1"/>
  <c r="F7" i="2" s="1"/>
  <c r="F12" i="2" s="1"/>
  <c r="R64" i="19"/>
  <c r="G30" i="2" l="1"/>
  <c r="G32" i="2"/>
  <c r="G31" i="2"/>
  <c r="G29" i="2"/>
  <c r="G33" i="2" l="1"/>
  <c r="F24" i="2" s="1"/>
  <c r="F25" i="2" s="1"/>
  <c r="E14" i="2" s="1"/>
  <c r="F14" i="2" s="1"/>
  <c r="F16" i="2" s="1"/>
  <c r="F17" i="2" s="1"/>
  <c r="F18" i="2" s="1"/>
  <c r="F19" i="2" s="1"/>
</calcChain>
</file>

<file path=xl/sharedStrings.xml><?xml version="1.0" encoding="utf-8"?>
<sst xmlns="http://schemas.openxmlformats.org/spreadsheetml/2006/main" count="1452" uniqueCount="465">
  <si>
    <t>1. 자료 및 공정 유형에 따른 작업그룹(현대간행물, 고전적자료 등)에 해당하는 시트를 연다.</t>
  </si>
  <si>
    <t>- 현대간행물, 현대비도서편철문서, 고전적자료, 동영상, 음성, 전문 작업, 추가 작업</t>
  </si>
  <si>
    <t>일반공정</t>
  </si>
  <si>
    <t>전문공정</t>
  </si>
  <si>
    <t>기타공정</t>
  </si>
  <si>
    <t>현대자료</t>
  </si>
  <si>
    <t>고전적자료</t>
  </si>
  <si>
    <t>멀티미디어자료</t>
  </si>
  <si>
    <t>2. 현대간행물, 고전적자료, 현대비도서편철문서, 전문공정, 동영상, 음성의 각 표에 대하여 다음을 수행한다.</t>
  </si>
  <si>
    <t>- 각 DB유형별로 해당되는 작업요소와 적합한 보정요소를 식별한다.</t>
  </si>
  <si>
    <t xml:space="preserve">   * 작업요소의 보정유형별 분량을 입력한다.</t>
  </si>
  <si>
    <t>면</t>
  </si>
  <si>
    <t xml:space="preserve">   * (검증횟수가 있는 경우) 검증횟수</t>
  </si>
  <si>
    <t xml:space="preserve">   * ('고전적자료'에서 신출/이체자 처리 선택) 신출/이체자 처리 콤보박스에서 선택</t>
  </si>
  <si>
    <t>5%미만의 신출자/이체자 처리</t>
  </si>
  <si>
    <t>- 값이 입력되면 공수 및 금액이 자동 계산된다.</t>
  </si>
  <si>
    <t>3. DB대가에 정의되지 않은 추가공정이 있는 경우 추가공정 표에 대하여 다음을 수행한다.</t>
  </si>
  <si>
    <t xml:space="preserve"> </t>
  </si>
  <si>
    <t>- 10번행 이후의 빈 양식에 순번/작업요소명/작업자등급/소요공수를 입력한다.</t>
  </si>
  <si>
    <t>* 소요공수는 Man-Day(MD), 인건비 단가는 일단가를 기준으로 한다.</t>
  </si>
  <si>
    <t>* 필요시 비고란을 활용한다.</t>
  </si>
  <si>
    <t>- 값이 입력되면 추가공정 집계표에 공수 및 금액이 자동 계산된다.</t>
  </si>
  <si>
    <t>4. 각 표에서 값이 입력되면 산출내역총괄표가 자동 생성된다.</t>
  </si>
  <si>
    <t>- 산출내역총괄표에서 제경비율, 직접경비, 이윤비율을 입력하면 최종 사업비가 산출된다.</t>
  </si>
  <si>
    <t>1회 검증</t>
  </si>
  <si>
    <t>산출내역 총괄표</t>
  </si>
  <si>
    <t>(총괄표의 노란색 부분만 기입. 회색부분은 다른 세부내역을 작성하면 자동으로 작성됨)</t>
  </si>
  <si>
    <t>직접인건비</t>
  </si>
  <si>
    <t>구분</t>
  </si>
  <si>
    <t>소요공수(MD)</t>
  </si>
  <si>
    <t>금 액(원)</t>
  </si>
  <si>
    <t>비 고</t>
  </si>
  <si>
    <t xml:space="preserve"> [A1] 현대간행물 일반공정</t>
  </si>
  <si>
    <t xml:space="preserve"> [A3] 고전적자료 일반공정</t>
  </si>
  <si>
    <t xml:space="preserve"> [A4] 동영상 일반공정</t>
  </si>
  <si>
    <t xml:space="preserve"> [A5] 음성 일반공정</t>
  </si>
  <si>
    <t xml:space="preserve"> [B1] 전문 작업공정</t>
  </si>
  <si>
    <t xml:space="preserve"> [C1] 추가 작업공정</t>
  </si>
  <si>
    <t>소계</t>
  </si>
  <si>
    <t>제경비, 
직접경비, 
이윤</t>
  </si>
  <si>
    <t>적용률</t>
  </si>
  <si>
    <t>금액</t>
  </si>
  <si>
    <t>제 경 비</t>
  </si>
  <si>
    <t>제경비율은 76% 이내</t>
  </si>
  <si>
    <t>직접경비</t>
  </si>
  <si>
    <t>-</t>
  </si>
  <si>
    <t>직접경비 산출의 합</t>
  </si>
  <si>
    <t>이 윤</t>
  </si>
  <si>
    <t>10% 이내</t>
  </si>
  <si>
    <t>소 계</t>
  </si>
  <si>
    <t>부가세</t>
  </si>
  <si>
    <t>총 계</t>
  </si>
  <si>
    <t>[제경비] 산출식</t>
  </si>
  <si>
    <t>제경비율</t>
  </si>
  <si>
    <t>비고</t>
  </si>
  <si>
    <t>순제경비 율</t>
  </si>
  <si>
    <t>순제경비율 직접 입력</t>
  </si>
  <si>
    <t>프로젝트 관리 인건비 제경비율</t>
  </si>
  <si>
    <t>제경비 합</t>
  </si>
  <si>
    <t>프로젝트 관리자 인건비 계산식(아래 값은 예시임, 행을 복사하여 추가할 수 있음)</t>
  </si>
  <si>
    <t>역할</t>
  </si>
  <si>
    <t>월 임금(원)</t>
  </si>
  <si>
    <t>금액(원)</t>
  </si>
  <si>
    <t>PM</t>
  </si>
  <si>
    <t>초급기술자</t>
  </si>
  <si>
    <t>QM</t>
  </si>
  <si>
    <t>합계</t>
  </si>
  <si>
    <t>투입
(MM)</t>
    <phoneticPr fontId="14" type="noConversion"/>
  </si>
  <si>
    <t>데이터베이스 구축 인건비 등급 적용 기준</t>
  </si>
  <si>
    <t>등급</t>
  </si>
  <si>
    <t>DB대가 대응등급</t>
  </si>
  <si>
    <t>일임금(원/일)</t>
  </si>
  <si>
    <t>자료입력원</t>
  </si>
  <si>
    <t>학술연구용역 
인건비 기준단가</t>
  </si>
  <si>
    <t>전문작업자(가)</t>
  </si>
  <si>
    <t>전문작업자(나)</t>
  </si>
  <si>
    <t>작업요소</t>
  </si>
  <si>
    <t>작업대상분량</t>
  </si>
  <si>
    <t>1일작업량</t>
  </si>
  <si>
    <t>작업자기준</t>
  </si>
  <si>
    <t>일인건비기준</t>
  </si>
  <si>
    <t>보정요소</t>
  </si>
  <si>
    <t>보정유형별 분량</t>
  </si>
  <si>
    <t>적용
보정계수</t>
  </si>
  <si>
    <t>소요공수</t>
  </si>
  <si>
    <t>인건비</t>
  </si>
  <si>
    <t>보정유형별</t>
  </si>
  <si>
    <t>소계(작업요소별)</t>
  </si>
  <si>
    <t>자료 반/출입 및 관리</t>
  </si>
  <si>
    <t>권</t>
  </si>
  <si>
    <t>권/일</t>
  </si>
  <si>
    <t>자료집중</t>
  </si>
  <si>
    <t>목록보유</t>
  </si>
  <si>
    <t>목록미보유</t>
  </si>
  <si>
    <t xml:space="preserve">자료분산 </t>
  </si>
  <si>
    <t>일반스캔</t>
  </si>
  <si>
    <t>면/일</t>
  </si>
  <si>
    <r>
      <t xml:space="preserve">A4 </t>
    </r>
    <r>
      <rPr>
        <sz val="10"/>
        <color indexed="8"/>
        <rFont val="맑은 고딕"/>
        <family val="3"/>
        <charset val="129"/>
      </rPr>
      <t>이하</t>
    </r>
  </si>
  <si>
    <r>
      <t xml:space="preserve">권당 </t>
    </r>
    <r>
      <rPr>
        <sz val="10"/>
        <color indexed="8"/>
        <rFont val="맑은 고딕"/>
        <family val="3"/>
        <charset val="129"/>
      </rPr>
      <t>250면 초과</t>
    </r>
  </si>
  <si>
    <r>
      <t xml:space="preserve">권당 </t>
    </r>
    <r>
      <rPr>
        <sz val="10"/>
        <color indexed="8"/>
        <rFont val="맑은 고딕"/>
        <family val="3"/>
        <charset val="129"/>
      </rPr>
      <t>151면~250면 이하</t>
    </r>
  </si>
  <si>
    <r>
      <t xml:space="preserve">권당 </t>
    </r>
    <r>
      <rPr>
        <sz val="10"/>
        <color indexed="8"/>
        <rFont val="맑은 고딕"/>
        <family val="3"/>
        <charset val="129"/>
      </rPr>
      <t>150면 이하</t>
    </r>
  </si>
  <si>
    <r>
      <t xml:space="preserve">A4 </t>
    </r>
    <r>
      <rPr>
        <sz val="10"/>
        <color indexed="8"/>
        <rFont val="맑은 고딕"/>
        <family val="3"/>
        <charset val="129"/>
      </rPr>
      <t>초과 B4이하 도서</t>
    </r>
  </si>
  <si>
    <r>
      <t xml:space="preserve">B4 </t>
    </r>
    <r>
      <rPr>
        <sz val="10"/>
        <color indexed="8"/>
        <rFont val="맑은 고딕"/>
        <family val="3"/>
        <charset val="129"/>
      </rPr>
      <t>초과 A3이하 도서</t>
    </r>
  </si>
  <si>
    <t>낱장스캔</t>
  </si>
  <si>
    <t>보통</t>
  </si>
  <si>
    <t>균일</t>
  </si>
  <si>
    <t>배지없음</t>
  </si>
  <si>
    <t>비균일</t>
  </si>
  <si>
    <t>배지필요</t>
  </si>
  <si>
    <t>매우복잡</t>
  </si>
  <si>
    <t>이미지 보정 및 검증</t>
  </si>
  <si>
    <t>흑백</t>
  </si>
  <si>
    <t>컬러</t>
  </si>
  <si>
    <t>복잡</t>
  </si>
  <si>
    <t>메타데이터
추출, 입력
및 검증</t>
  </si>
  <si>
    <t>편</t>
  </si>
  <si>
    <t>편/일</t>
  </si>
  <si>
    <t>단순</t>
  </si>
  <si>
    <t>한국어</t>
  </si>
  <si>
    <t>한자</t>
  </si>
  <si>
    <t>영어</t>
  </si>
  <si>
    <t>일본어</t>
  </si>
  <si>
    <t>중국어</t>
  </si>
  <si>
    <t>기타외국어</t>
  </si>
  <si>
    <t>목차입력</t>
  </si>
  <si>
    <t>자</t>
  </si>
  <si>
    <t>자/일</t>
  </si>
  <si>
    <t>일반</t>
  </si>
  <si>
    <t>목차추가생성</t>
  </si>
  <si>
    <t>목차링크</t>
  </si>
  <si>
    <t>건</t>
  </si>
  <si>
    <t>건/일</t>
  </si>
  <si>
    <t>(보정요소 없음)</t>
  </si>
  <si>
    <t>목차검증</t>
  </si>
  <si>
    <t>원문입력</t>
  </si>
  <si>
    <t>한자 5% 이상 포함</t>
  </si>
  <si>
    <t>수식 5% 이상 포함</t>
  </si>
  <si>
    <t>원문검증</t>
  </si>
  <si>
    <t>수식</t>
  </si>
  <si>
    <t>표</t>
  </si>
  <si>
    <t>태그입력</t>
  </si>
  <si>
    <t>태그검증</t>
  </si>
  <si>
    <t>형식 및 
연계점검
(웹검증)</t>
  </si>
  <si>
    <t>항목 단순</t>
  </si>
  <si>
    <t>항목 보통</t>
  </si>
  <si>
    <t>항목 복잡</t>
  </si>
  <si>
    <t>현대간행물 일반공정 소요공수</t>
  </si>
  <si>
    <t>MD</t>
  </si>
  <si>
    <t>원</t>
  </si>
  <si>
    <t>현대간행물 일반공정 인건비 합계</t>
  </si>
  <si>
    <t>표 5% 이상 포함</t>
    <phoneticPr fontId="14" type="noConversion"/>
  </si>
  <si>
    <t>자</t>
    <phoneticPr fontId="14" type="noConversion"/>
  </si>
  <si>
    <t xml:space="preserve"> [A2] 현대비도서편철문서 일반공정</t>
    <phoneticPr fontId="14" type="noConversion"/>
  </si>
  <si>
    <t>자료 반출 및 문서정리</t>
    <phoneticPr fontId="14" type="noConversion"/>
  </si>
  <si>
    <t>면</t>
    <phoneticPr fontId="14" type="noConversion"/>
  </si>
  <si>
    <t>면/일</t>
    <phoneticPr fontId="14" type="noConversion"/>
  </si>
  <si>
    <t>보통</t>
    <phoneticPr fontId="14" type="noConversion"/>
  </si>
  <si>
    <t>복잡</t>
    <phoneticPr fontId="14" type="noConversion"/>
  </si>
  <si>
    <t>문서색인 추출, 입력, 연결 및 검증</t>
    <phoneticPr fontId="14" type="noConversion"/>
  </si>
  <si>
    <t>건</t>
    <phoneticPr fontId="14" type="noConversion"/>
  </si>
  <si>
    <t>건/일</t>
    <phoneticPr fontId="14" type="noConversion"/>
  </si>
  <si>
    <t>스캔 및 점검</t>
  </si>
  <si>
    <t>스캔 및 점검</t>
    <phoneticPr fontId="14" type="noConversion"/>
  </si>
  <si>
    <t>문서최종점검</t>
  </si>
  <si>
    <t>문서최종점검</t>
    <phoneticPr fontId="14" type="noConversion"/>
  </si>
  <si>
    <t>재편철 및 서가배치</t>
  </si>
  <si>
    <t>재편철 및 서가배치</t>
    <phoneticPr fontId="14" type="noConversion"/>
  </si>
  <si>
    <t>일반문서(기울기 등 단순보정)</t>
  </si>
  <si>
    <t>일반문서(기울기 등 단순보정)</t>
    <phoneticPr fontId="14" type="noConversion"/>
  </si>
  <si>
    <t>일반문서(잡티, 펀치홀 제거 등)</t>
  </si>
  <si>
    <t>일반문서(잡티, 펀치홀 제거 등)</t>
    <phoneticPr fontId="14" type="noConversion"/>
  </si>
  <si>
    <t>복잡(도면)</t>
  </si>
  <si>
    <t>복잡(도면)</t>
    <phoneticPr fontId="14" type="noConversion"/>
  </si>
  <si>
    <t>(보정요소 없음)</t>
    <phoneticPr fontId="14" type="noConversion"/>
  </si>
  <si>
    <t>해당 사항 없음</t>
  </si>
  <si>
    <t>목록 미보유</t>
  </si>
  <si>
    <t>목록 보유</t>
  </si>
  <si>
    <t>자료분산</t>
  </si>
  <si>
    <t>작업자등급</t>
  </si>
  <si>
    <t>순번</t>
  </si>
  <si>
    <t>서가배치</t>
  </si>
  <si>
    <t>보존상자</t>
  </si>
  <si>
    <t>재편철</t>
  </si>
  <si>
    <t>최종점검</t>
  </si>
  <si>
    <t>색인검증</t>
  </si>
  <si>
    <t>색인입력</t>
  </si>
  <si>
    <t>문서색인추출, 입력, 연결 및 검증</t>
  </si>
  <si>
    <t>정리검증</t>
  </si>
  <si>
    <t>면표시</t>
  </si>
  <si>
    <t>건분류</t>
  </si>
  <si>
    <t>해철</t>
  </si>
  <si>
    <t>자료반출 및 관리</t>
  </si>
  <si>
    <t>자료반출 및 문서정리</t>
  </si>
  <si>
    <t>행서체</t>
  </si>
  <si>
    <t>해서체</t>
  </si>
  <si>
    <t>HD</t>
  </si>
  <si>
    <t>DV, SD</t>
  </si>
  <si>
    <t>① 매체유형</t>
  </si>
  <si>
    <t>파일변환</t>
  </si>
  <si>
    <t>점검</t>
  </si>
  <si>
    <t>렌더링</t>
  </si>
  <si>
    <t>① 편집 난이도</t>
  </si>
  <si>
    <t>편집</t>
  </si>
  <si>
    <t>캡처링</t>
  </si>
  <si>
    <t>자료관리</t>
  </si>
  <si>
    <t>보정계수</t>
  </si>
  <si>
    <t>디지털</t>
  </si>
  <si>
    <t>아날로그</t>
  </si>
  <si>
    <t>원문 오류수정</t>
  </si>
  <si>
    <t>주석</t>
  </si>
  <si>
    <t>표점</t>
  </si>
  <si>
    <t>어려운 초서체</t>
  </si>
  <si>
    <t>초서체</t>
  </si>
  <si>
    <t>해제생성</t>
  </si>
  <si>
    <t>無</t>
  </si>
  <si>
    <t>有</t>
  </si>
  <si>
    <t>기사분절이 비명시적</t>
  </si>
  <si>
    <t>기사분절이 명시적</t>
  </si>
  <si>
    <t>[현대간행물 작업그룹] 작업요소별 보정계수</t>
  </si>
  <si>
    <t>A1-1</t>
  </si>
  <si>
    <t>자료 반출입 및 관리</t>
  </si>
  <si>
    <t>A1-2</t>
  </si>
  <si>
    <t>일괄스캔</t>
  </si>
  <si>
    <t>A1-3</t>
  </si>
  <si>
    <t>A1-4</t>
  </si>
  <si>
    <t>A1-5</t>
  </si>
  <si>
    <t>A1-6</t>
  </si>
  <si>
    <t>A1-7</t>
  </si>
  <si>
    <t>A1-8</t>
  </si>
  <si>
    <t>A1-9</t>
  </si>
  <si>
    <t>A1-10</t>
  </si>
  <si>
    <t>A1-11</t>
  </si>
  <si>
    <t>A1-12</t>
  </si>
  <si>
    <t>A1-13</t>
  </si>
  <si>
    <r>
      <t>1</t>
    </r>
    <r>
      <rPr>
        <sz val="9"/>
        <color indexed="9"/>
        <rFont val="맑은 고딕"/>
        <family val="3"/>
        <charset val="129"/>
        <scheme val="major"/>
      </rPr>
      <t>일 작업량</t>
    </r>
  </si>
  <si>
    <r>
      <t>보정계수</t>
    </r>
    <r>
      <rPr>
        <sz val="9"/>
        <color indexed="9"/>
        <rFont val="맑은 고딕"/>
        <family val="3"/>
        <charset val="129"/>
        <scheme val="major"/>
      </rPr>
      <t>(검증횟수)</t>
    </r>
  </si>
  <si>
    <r>
      <t>1</t>
    </r>
    <r>
      <rPr>
        <sz val="9"/>
        <color indexed="9"/>
        <rFont val="맑은 고딕"/>
        <family val="3"/>
        <charset val="129"/>
        <scheme val="major"/>
      </rPr>
      <t>회</t>
    </r>
  </si>
  <si>
    <r>
      <t>2</t>
    </r>
    <r>
      <rPr>
        <sz val="9"/>
        <color indexed="9"/>
        <rFont val="맑은 고딕"/>
        <family val="3"/>
        <charset val="129"/>
        <scheme val="major"/>
      </rPr>
      <t>회</t>
    </r>
  </si>
  <si>
    <r>
      <t>3</t>
    </r>
    <r>
      <rPr>
        <sz val="9"/>
        <color indexed="9"/>
        <rFont val="맑은 고딕"/>
        <family val="3"/>
        <charset val="129"/>
        <scheme val="major"/>
      </rPr>
      <t>회</t>
    </r>
  </si>
  <si>
    <r>
      <t xml:space="preserve">A4 </t>
    </r>
    <r>
      <rPr>
        <sz val="9"/>
        <color indexed="8"/>
        <rFont val="맑은 고딕"/>
        <family val="3"/>
        <charset val="129"/>
        <scheme val="major"/>
      </rPr>
      <t>이하</t>
    </r>
  </si>
  <si>
    <r>
      <t xml:space="preserve">권당 </t>
    </r>
    <r>
      <rPr>
        <sz val="9"/>
        <color indexed="8"/>
        <rFont val="맑은 고딕"/>
        <family val="3"/>
        <charset val="129"/>
        <scheme val="major"/>
      </rPr>
      <t>250면 초과</t>
    </r>
  </si>
  <si>
    <r>
      <t xml:space="preserve">권당 </t>
    </r>
    <r>
      <rPr>
        <sz val="9"/>
        <color indexed="8"/>
        <rFont val="맑은 고딕"/>
        <family val="3"/>
        <charset val="129"/>
        <scheme val="major"/>
      </rPr>
      <t>151면~250면 이하</t>
    </r>
  </si>
  <si>
    <r>
      <t xml:space="preserve">권당 </t>
    </r>
    <r>
      <rPr>
        <sz val="9"/>
        <color indexed="8"/>
        <rFont val="맑은 고딕"/>
        <family val="3"/>
        <charset val="129"/>
        <scheme val="major"/>
      </rPr>
      <t>150면 이하</t>
    </r>
  </si>
  <si>
    <r>
      <t>A4</t>
    </r>
    <r>
      <rPr>
        <sz val="9"/>
        <color indexed="8"/>
        <rFont val="맑은 고딕"/>
        <family val="3"/>
        <charset val="129"/>
        <scheme val="major"/>
      </rPr>
      <t>초과 B4이하 도서</t>
    </r>
  </si>
  <si>
    <r>
      <t xml:space="preserve">B4 </t>
    </r>
    <r>
      <rPr>
        <sz val="9"/>
        <color indexed="8"/>
        <rFont val="맑은 고딕"/>
        <family val="3"/>
        <charset val="129"/>
        <scheme val="major"/>
      </rPr>
      <t>초과 A3 이하 도서</t>
    </r>
  </si>
  <si>
    <r>
      <t>보통</t>
    </r>
    <r>
      <rPr>
        <sz val="9"/>
        <color indexed="8"/>
        <rFont val="맑은 고딕"/>
        <family val="3"/>
        <charset val="129"/>
        <scheme val="major"/>
      </rPr>
      <t>(취급난이도)</t>
    </r>
  </si>
  <si>
    <r>
      <t>균일</t>
    </r>
    <r>
      <rPr>
        <sz val="9"/>
        <color indexed="8"/>
        <rFont val="맑은 고딕"/>
        <family val="3"/>
        <charset val="129"/>
        <scheme val="major"/>
      </rPr>
      <t>(크기)</t>
    </r>
  </si>
  <si>
    <r>
      <t>비균일</t>
    </r>
    <r>
      <rPr>
        <sz val="9"/>
        <color indexed="8"/>
        <rFont val="맑은 고딕"/>
        <family val="3"/>
        <charset val="129"/>
        <scheme val="major"/>
      </rPr>
      <t>(크기)</t>
    </r>
  </si>
  <si>
    <r>
      <t>복잡</t>
    </r>
    <r>
      <rPr>
        <sz val="9"/>
        <color indexed="8"/>
        <rFont val="맑은 고딕"/>
        <family val="3"/>
        <charset val="129"/>
        <scheme val="major"/>
      </rPr>
      <t>(취급난이도)</t>
    </r>
  </si>
  <si>
    <r>
      <t>매우복잡</t>
    </r>
    <r>
      <rPr>
        <sz val="9"/>
        <color indexed="8"/>
        <rFont val="맑은 고딕"/>
        <family val="3"/>
        <charset val="129"/>
        <scheme val="major"/>
      </rPr>
      <t>(취급난이도)</t>
    </r>
  </si>
  <si>
    <r>
      <t>메타데이터 추출</t>
    </r>
    <r>
      <rPr>
        <sz val="9"/>
        <color indexed="8"/>
        <rFont val="맑은 고딕"/>
        <family val="3"/>
        <charset val="129"/>
        <scheme val="major"/>
      </rPr>
      <t>, 입력 및 검증</t>
    </r>
  </si>
  <si>
    <r>
      <t xml:space="preserve">한자 </t>
    </r>
    <r>
      <rPr>
        <sz val="9"/>
        <color indexed="8"/>
        <rFont val="맑은 고딕"/>
        <family val="3"/>
        <charset val="129"/>
        <scheme val="major"/>
      </rPr>
      <t>5% 이상 포함</t>
    </r>
  </si>
  <si>
    <r>
      <t xml:space="preserve">수식 </t>
    </r>
    <r>
      <rPr>
        <sz val="9"/>
        <color indexed="8"/>
        <rFont val="맑은 고딕"/>
        <family val="3"/>
        <charset val="129"/>
        <scheme val="major"/>
      </rPr>
      <t>5% 이상 포함</t>
    </r>
  </si>
  <si>
    <r>
      <t xml:space="preserve">표 </t>
    </r>
    <r>
      <rPr>
        <sz val="9"/>
        <color indexed="8"/>
        <rFont val="맑은 고딕"/>
        <family val="3"/>
        <charset val="129"/>
        <scheme val="major"/>
      </rPr>
      <t>5% 이상 포함</t>
    </r>
  </si>
  <si>
    <r>
      <t xml:space="preserve">형식 및 연계 점검 </t>
    </r>
    <r>
      <rPr>
        <sz val="9"/>
        <color indexed="8"/>
        <rFont val="맑은 고딕"/>
        <family val="3"/>
        <charset val="129"/>
        <scheme val="major"/>
      </rPr>
      <t>(웹검증)</t>
    </r>
  </si>
  <si>
    <t>[현대비도서편철문서 작업그룹] 작업요소별 보정계수</t>
  </si>
  <si>
    <t>일일작업량</t>
  </si>
  <si>
    <t>A2-1</t>
  </si>
  <si>
    <t>A2-2</t>
  </si>
  <si>
    <t>A2-3</t>
  </si>
  <si>
    <t>A2-4</t>
  </si>
  <si>
    <t>A2-5</t>
  </si>
  <si>
    <t>&lt;세부 작업요소별 일일작업량&gt;</t>
  </si>
  <si>
    <t>세부 작업요소</t>
  </si>
  <si>
    <t>세부 작업요소별 일일작업량</t>
  </si>
  <si>
    <t>[고전적자료 작업그룹] 작업요소별 보정계수</t>
  </si>
  <si>
    <t>A3-1</t>
  </si>
  <si>
    <t>A3-2</t>
  </si>
  <si>
    <t>A3-3</t>
  </si>
  <si>
    <t>A3-4</t>
  </si>
  <si>
    <t>A3-5</t>
  </si>
  <si>
    <t>A3-6</t>
  </si>
  <si>
    <t>A3-7</t>
  </si>
  <si>
    <t>A3-8</t>
  </si>
  <si>
    <t>A3-9</t>
  </si>
  <si>
    <t>A3-10</t>
  </si>
  <si>
    <t>A3-11</t>
  </si>
  <si>
    <t>A3-12</t>
  </si>
  <si>
    <t>A3-13</t>
  </si>
  <si>
    <t>A3-14</t>
  </si>
  <si>
    <t>[동영상 작업그룹] 작업요소별 보정계수</t>
  </si>
  <si>
    <t>A4-1</t>
  </si>
  <si>
    <t>A4-2</t>
  </si>
  <si>
    <t>A4-3</t>
  </si>
  <si>
    <t>A4-4</t>
  </si>
  <si>
    <t>A4-5</t>
  </si>
  <si>
    <t>A4-6</t>
  </si>
  <si>
    <t>[음성 작업그룹] 작업요소별 보정계수</t>
  </si>
  <si>
    <t>A5-1</t>
  </si>
  <si>
    <t>A5-2</t>
  </si>
  <si>
    <t>A5-3</t>
  </si>
  <si>
    <t>A5-4</t>
  </si>
  <si>
    <t>[전문 작업그룹] 작업요소별 보정계수</t>
  </si>
  <si>
    <t>B1-1</t>
  </si>
  <si>
    <t>기사제목 생성</t>
  </si>
  <si>
    <t>대본난이도
(기사분절의 명시성)</t>
  </si>
  <si>
    <t>B1-2</t>
  </si>
  <si>
    <t>색인어 생성</t>
  </si>
  <si>
    <t>디지털 텍스트유무
(자료의 형태)</t>
  </si>
  <si>
    <t>B1-3</t>
  </si>
  <si>
    <t>탈초 (서체자료 판독)</t>
  </si>
  <si>
    <t>대본난이도
(서체난이도)</t>
  </si>
  <si>
    <t>B1-4</t>
  </si>
  <si>
    <t>책</t>
    <phoneticPr fontId="14" type="noConversion"/>
  </si>
  <si>
    <t>책/일</t>
    <phoneticPr fontId="14" type="noConversion"/>
  </si>
  <si>
    <t>배지필요</t>
    <phoneticPr fontId="14" type="noConversion"/>
  </si>
  <si>
    <t>편</t>
    <phoneticPr fontId="14" type="noConversion"/>
  </si>
  <si>
    <r>
      <t xml:space="preserve">보통 </t>
    </r>
    <r>
      <rPr>
        <sz val="9"/>
        <color indexed="8"/>
        <rFont val="맑은 고딕"/>
        <family val="3"/>
        <charset val="129"/>
        <scheme val="major"/>
      </rPr>
      <t>(취급난이도)</t>
    </r>
  </si>
  <si>
    <r>
      <t xml:space="preserve">복잡 </t>
    </r>
    <r>
      <rPr>
        <sz val="9"/>
        <color indexed="8"/>
        <rFont val="맑은 고딕"/>
        <family val="3"/>
        <charset val="129"/>
        <scheme val="major"/>
      </rPr>
      <t>(취급난이도)</t>
    </r>
  </si>
  <si>
    <r>
      <t xml:space="preserve">매우복잡 </t>
    </r>
    <r>
      <rPr>
        <sz val="9"/>
        <color indexed="8"/>
        <rFont val="맑은 고딕"/>
        <family val="3"/>
        <charset val="129"/>
        <scheme val="major"/>
      </rPr>
      <t>(취급난이도)</t>
    </r>
  </si>
  <si>
    <r>
      <t xml:space="preserve">전문작업자 </t>
    </r>
    <r>
      <rPr>
        <sz val="9"/>
        <color indexed="8"/>
        <rFont val="맑은 고딕"/>
        <family val="3"/>
        <charset val="129"/>
        <scheme val="major"/>
      </rPr>
      <t>(나)</t>
    </r>
  </si>
  <si>
    <r>
      <t xml:space="preserve">인쇄 상태 </t>
    </r>
    <r>
      <rPr>
        <sz val="9"/>
        <color indexed="8"/>
        <rFont val="맑은 고딕"/>
        <family val="3"/>
        <charset val="129"/>
        <scheme val="major"/>
      </rPr>
      <t>- 보통</t>
    </r>
  </si>
  <si>
    <r>
      <t>5%</t>
    </r>
    <r>
      <rPr>
        <sz val="9"/>
        <color indexed="8"/>
        <rFont val="맑은 고딕"/>
        <family val="3"/>
        <charset val="129"/>
        <scheme val="major"/>
      </rPr>
      <t>미만의 신출자/이체자 처리</t>
    </r>
  </si>
  <si>
    <r>
      <t>5%</t>
    </r>
    <r>
      <rPr>
        <sz val="9"/>
        <color indexed="8"/>
        <rFont val="맑은 고딕"/>
        <family val="3"/>
        <charset val="129"/>
        <scheme val="major"/>
      </rPr>
      <t>이상의 신출자/이체자 처리</t>
    </r>
  </si>
  <si>
    <r>
      <t xml:space="preserve">인쇄 상태 </t>
    </r>
    <r>
      <rPr>
        <sz val="9"/>
        <color indexed="8"/>
        <rFont val="맑은 고딕"/>
        <family val="3"/>
        <charset val="129"/>
        <scheme val="major"/>
      </rPr>
      <t>- 복잡</t>
    </r>
  </si>
  <si>
    <r>
      <t xml:space="preserve">이미지 군집화교정 </t>
    </r>
    <r>
      <rPr>
        <sz val="9"/>
        <color indexed="8"/>
        <rFont val="맑은 고딕"/>
        <family val="3"/>
        <charset val="129"/>
        <scheme val="major"/>
      </rPr>
      <t>(화면교정)</t>
    </r>
  </si>
  <si>
    <r>
      <t xml:space="preserve">축자대조 출력물 교정 </t>
    </r>
    <r>
      <rPr>
        <sz val="9"/>
        <color indexed="8"/>
        <rFont val="맑은 고딕"/>
        <family val="3"/>
        <charset val="129"/>
        <scheme val="major"/>
      </rPr>
      <t>(출력교정)</t>
    </r>
  </si>
  <si>
    <r>
      <t xml:space="preserve">형식 및 연계점검 </t>
    </r>
    <r>
      <rPr>
        <sz val="9"/>
        <color indexed="8"/>
        <rFont val="맑은 고딕"/>
        <family val="3"/>
        <charset val="129"/>
        <scheme val="major"/>
      </rPr>
      <t>(웹검증)</t>
    </r>
  </si>
  <si>
    <r>
      <t>1</t>
    </r>
    <r>
      <rPr>
        <sz val="9"/>
        <color indexed="9"/>
        <rFont val="맑은 고딕"/>
        <family val="3"/>
        <charset val="129"/>
        <scheme val="major"/>
      </rPr>
      <t xml:space="preserve">일작업량 </t>
    </r>
  </si>
  <si>
    <r>
      <t>7.66</t>
    </r>
    <r>
      <rPr>
        <sz val="9"/>
        <color indexed="8"/>
        <rFont val="맑은 고딕"/>
        <family val="3"/>
        <charset val="129"/>
        <scheme val="major"/>
      </rPr>
      <t>편/일</t>
    </r>
  </si>
  <si>
    <r>
      <t>전문작업자</t>
    </r>
    <r>
      <rPr>
        <sz val="9"/>
        <color indexed="8"/>
        <rFont val="맑은 고딕"/>
        <family val="3"/>
        <charset val="129"/>
        <scheme val="major"/>
      </rPr>
      <t>(나)</t>
    </r>
  </si>
  <si>
    <r>
      <t>전문작업자</t>
    </r>
    <r>
      <rPr>
        <sz val="9"/>
        <color indexed="8"/>
        <rFont val="맑은 고딕"/>
        <family val="3"/>
        <charset val="129"/>
        <scheme val="major"/>
      </rPr>
      <t>(가)</t>
    </r>
  </si>
  <si>
    <r>
      <t>-</t>
    </r>
    <r>
      <rPr>
        <sz val="9"/>
        <color indexed="8"/>
        <rFont val="맑은 고딕"/>
        <family val="3"/>
        <charset val="129"/>
        <scheme val="major"/>
      </rPr>
      <t>　</t>
    </r>
  </si>
  <si>
    <t>인쇄상태 보통</t>
    <phoneticPr fontId="14" type="noConversion"/>
  </si>
  <si>
    <t>인쇄상태 복잡</t>
    <phoneticPr fontId="14" type="noConversion"/>
  </si>
  <si>
    <t>해서체</t>
    <phoneticPr fontId="14" type="noConversion"/>
  </si>
  <si>
    <t>행서체</t>
    <phoneticPr fontId="14" type="noConversion"/>
  </si>
  <si>
    <t>이미지군집화교정(화면교정)</t>
    <phoneticPr fontId="14" type="noConversion"/>
  </si>
  <si>
    <t>축자대조출력물교정(출력교정)</t>
    <phoneticPr fontId="14" type="noConversion"/>
  </si>
  <si>
    <t>자/일</t>
    <phoneticPr fontId="14" type="noConversion"/>
  </si>
  <si>
    <t>5%이상의 신출자/이체자 처리</t>
    <phoneticPr fontId="14" type="noConversion"/>
  </si>
  <si>
    <t>자료관리</t>
    <phoneticPr fontId="14" type="noConversion"/>
  </si>
  <si>
    <t>캡쳐링</t>
    <phoneticPr fontId="14" type="noConversion"/>
  </si>
  <si>
    <t>편집</t>
    <phoneticPr fontId="14" type="noConversion"/>
  </si>
  <si>
    <t>렌더링</t>
    <phoneticPr fontId="14" type="noConversion"/>
  </si>
  <si>
    <t>점검</t>
    <phoneticPr fontId="14" type="noConversion"/>
  </si>
  <si>
    <t>파일변환</t>
    <phoneticPr fontId="14" type="noConversion"/>
  </si>
  <si>
    <t>현대비도서편철문서 일반공정 소요공수</t>
    <phoneticPr fontId="14" type="noConversion"/>
  </si>
  <si>
    <t>현대비도서편철문서 일반공정 인건비 합계</t>
    <phoneticPr fontId="14" type="noConversion"/>
  </si>
  <si>
    <t>고전적자료 일반공정 소요공수</t>
    <phoneticPr fontId="14" type="noConversion"/>
  </si>
  <si>
    <t>고전적자료 일반공정 인건비 합계</t>
    <phoneticPr fontId="14" type="noConversion"/>
  </si>
  <si>
    <t>동영상 일반공정 소요공수</t>
    <phoneticPr fontId="14" type="noConversion"/>
  </si>
  <si>
    <t>동영상 일반공정 인건비 합계</t>
    <phoneticPr fontId="14" type="noConversion"/>
  </si>
  <si>
    <t>편/일</t>
    <phoneticPr fontId="14" type="noConversion"/>
  </si>
  <si>
    <t>편집 난이도 단순</t>
    <phoneticPr fontId="14" type="noConversion"/>
  </si>
  <si>
    <t>편집 난이도 복잡</t>
    <phoneticPr fontId="14" type="noConversion"/>
  </si>
  <si>
    <t>매체유형 DV, SD</t>
    <phoneticPr fontId="14" type="noConversion"/>
  </si>
  <si>
    <t>매체유형 HD</t>
    <phoneticPr fontId="14" type="noConversion"/>
  </si>
  <si>
    <t>매체유형 아날로그</t>
    <phoneticPr fontId="14" type="noConversion"/>
  </si>
  <si>
    <t>매체유형 디지털</t>
    <phoneticPr fontId="14" type="noConversion"/>
  </si>
  <si>
    <t>음성 일반공정 소요공수</t>
    <phoneticPr fontId="14" type="noConversion"/>
  </si>
  <si>
    <t>음성 일반공정 인건비 합계</t>
    <phoneticPr fontId="14" type="noConversion"/>
  </si>
  <si>
    <t>기사제목 생성</t>
    <phoneticPr fontId="14" type="noConversion"/>
  </si>
  <si>
    <t>색인어 생성</t>
    <phoneticPr fontId="14" type="noConversion"/>
  </si>
  <si>
    <t>해제생성</t>
    <phoneticPr fontId="14" type="noConversion"/>
  </si>
  <si>
    <t>탈초
(서체자료 판독)</t>
    <phoneticPr fontId="14" type="noConversion"/>
  </si>
  <si>
    <t>표점</t>
    <phoneticPr fontId="14" type="noConversion"/>
  </si>
  <si>
    <t>주석</t>
    <phoneticPr fontId="14" type="noConversion"/>
  </si>
  <si>
    <t>원문 오류수정</t>
    <phoneticPr fontId="14" type="noConversion"/>
  </si>
  <si>
    <t>전문작업자(가)</t>
    <phoneticPr fontId="14" type="noConversion"/>
  </si>
  <si>
    <t>매</t>
    <phoneticPr fontId="14" type="noConversion"/>
  </si>
  <si>
    <t>매/일</t>
    <phoneticPr fontId="14" type="noConversion"/>
  </si>
  <si>
    <t>기사분절이 명시적</t>
    <phoneticPr fontId="14" type="noConversion"/>
  </si>
  <si>
    <t>기사분절이 비명시적</t>
    <phoneticPr fontId="14" type="noConversion"/>
  </si>
  <si>
    <t>디지털 텍스트 유 (자료의 형태)</t>
    <phoneticPr fontId="14" type="noConversion"/>
  </si>
  <si>
    <t>디지털 텍스트 무 (자료의 형태)</t>
    <phoneticPr fontId="14" type="noConversion"/>
  </si>
  <si>
    <t>초서체</t>
    <phoneticPr fontId="14" type="noConversion"/>
  </si>
  <si>
    <t>어려운 초서체</t>
    <phoneticPr fontId="14" type="noConversion"/>
  </si>
  <si>
    <t xml:space="preserve">추가공정 집계표 </t>
  </si>
  <si>
    <t>소요공수(계)</t>
  </si>
  <si>
    <t>공수기준</t>
  </si>
  <si>
    <t>단가기준</t>
  </si>
  <si>
    <t>*위의 집계표는 아래의 세부내역을 작성하면 자동으로 계산됨</t>
  </si>
  <si>
    <t>&lt;추가공정 세부내역 &gt;</t>
  </si>
  <si>
    <t>* 필요에 따라 칸을 복사하여 사용 (아래에 기입된 값은 예시임)</t>
  </si>
  <si>
    <t>o 공수 기준</t>
  </si>
  <si>
    <t>작업요소명</t>
  </si>
  <si>
    <t>단가(일단가)</t>
  </si>
  <si>
    <t>대상물량</t>
  </si>
  <si>
    <t>기초공수</t>
  </si>
  <si>
    <t>자료 수집</t>
  </si>
  <si>
    <t>현지 조사</t>
  </si>
  <si>
    <t>o 단가 기준</t>
  </si>
  <si>
    <t>단가 기준</t>
  </si>
  <si>
    <t>단위</t>
  </si>
  <si>
    <t>단가(원)</t>
  </si>
  <si>
    <t>번역</t>
  </si>
  <si>
    <t>매(200자)</t>
  </si>
  <si>
    <t>감수료 별도</t>
  </si>
  <si>
    <t>현장촬영</t>
  </si>
  <si>
    <t>컷</t>
  </si>
  <si>
    <t>장소 당 10컷 이하</t>
  </si>
  <si>
    <t>제경비 합이 76%를 초과할 
경우, 76%로 조정됨</t>
    <phoneticPr fontId="14" type="noConversion"/>
  </si>
  <si>
    <t>기본급</t>
    <phoneticPr fontId="14" type="noConversion"/>
  </si>
  <si>
    <t>상여금</t>
    <phoneticPr fontId="14" type="noConversion"/>
  </si>
  <si>
    <t>퇴직급여충당금</t>
    <phoneticPr fontId="14" type="noConversion"/>
  </si>
  <si>
    <t>소계</t>
    <phoneticPr fontId="14" type="noConversion"/>
  </si>
  <si>
    <t>연간 상여금, 0~400%</t>
    <phoneticPr fontId="14" type="noConversion"/>
  </si>
  <si>
    <t>퇴직급여충당금, 0~100%</t>
    <phoneticPr fontId="14" type="noConversion"/>
  </si>
  <si>
    <t>-</t>
    <phoneticPr fontId="14" type="noConversion"/>
  </si>
  <si>
    <t>비고</t>
    <phoneticPr fontId="14" type="noConversion"/>
  </si>
  <si>
    <t>(적용요율)</t>
    <phoneticPr fontId="14" type="noConversion"/>
  </si>
  <si>
    <t>전문작업 일반공정 소요공수</t>
    <phoneticPr fontId="14" type="noConversion"/>
  </si>
  <si>
    <t>전문작업 일반공정 인건비 합계</t>
    <phoneticPr fontId="14" type="noConversion"/>
  </si>
  <si>
    <t>[직접경비] 산출식</t>
    <phoneticPr fontId="14" type="noConversion"/>
  </si>
  <si>
    <t>항목</t>
    <phoneticPr fontId="14" type="noConversion"/>
  </si>
  <si>
    <t>직접경비 합</t>
    <phoneticPr fontId="14" type="noConversion"/>
  </si>
  <si>
    <t>수량</t>
    <phoneticPr fontId="14" type="noConversion"/>
  </si>
  <si>
    <t>단가</t>
    <phoneticPr fontId="14" type="noConversion"/>
  </si>
  <si>
    <t>금액</t>
    <phoneticPr fontId="14" type="noConversion"/>
  </si>
  <si>
    <t>&lt; 데이터베이스 구축비 산정 프로그램 사용방법&gt;</t>
    <phoneticPr fontId="14" type="noConversion"/>
  </si>
  <si>
    <r>
      <t>현대간행물 작업그룹</t>
    </r>
    <r>
      <rPr>
        <sz val="10"/>
        <color indexed="8"/>
        <rFont val="맑은 고딕"/>
        <family val="3"/>
        <charset val="129"/>
        <scheme val="minor"/>
      </rPr>
      <t>[A1]</t>
    </r>
  </si>
  <si>
    <r>
      <t>전문 작업그룹</t>
    </r>
    <r>
      <rPr>
        <sz val="10"/>
        <color indexed="8"/>
        <rFont val="맑은 고딕"/>
        <family val="3"/>
        <charset val="129"/>
        <scheme val="minor"/>
      </rPr>
      <t>[B1]</t>
    </r>
  </si>
  <si>
    <r>
      <t>추가 작업정의</t>
    </r>
    <r>
      <rPr>
        <sz val="10"/>
        <color indexed="8"/>
        <rFont val="맑은 고딕"/>
        <family val="3"/>
        <charset val="129"/>
        <scheme val="minor"/>
      </rPr>
      <t>[C1]</t>
    </r>
  </si>
  <si>
    <r>
      <t>현대비도서편철문서 작업그룹</t>
    </r>
    <r>
      <rPr>
        <sz val="10"/>
        <color indexed="8"/>
        <rFont val="맑은 고딕"/>
        <family val="3"/>
        <charset val="129"/>
        <scheme val="minor"/>
      </rPr>
      <t>[A2]</t>
    </r>
  </si>
  <si>
    <r>
      <t>고전적자료 작업그룹</t>
    </r>
    <r>
      <rPr>
        <sz val="10"/>
        <color indexed="8"/>
        <rFont val="맑은 고딕"/>
        <family val="3"/>
        <charset val="129"/>
        <scheme val="minor"/>
      </rPr>
      <t>[A3]</t>
    </r>
  </si>
  <si>
    <r>
      <t>동영상 작업그룹</t>
    </r>
    <r>
      <rPr>
        <sz val="10"/>
        <color indexed="8"/>
        <rFont val="맑은 고딕"/>
        <family val="3"/>
        <charset val="129"/>
        <scheme val="minor"/>
      </rPr>
      <t>[A4]</t>
    </r>
  </si>
  <si>
    <r>
      <t>음성 작업그룹</t>
    </r>
    <r>
      <rPr>
        <sz val="10"/>
        <color indexed="8"/>
        <rFont val="맑은 고딕"/>
        <family val="3"/>
        <charset val="129"/>
        <scheme val="minor"/>
      </rPr>
      <t>[A5]</t>
    </r>
  </si>
  <si>
    <r>
      <t xml:space="preserve">- 식별된 작업요소와 적합한 보정요소에 해당하는 행을 선택하고 </t>
    </r>
    <r>
      <rPr>
        <b/>
        <sz val="10"/>
        <color indexed="51"/>
        <rFont val="맑은 고딕"/>
        <family val="3"/>
        <charset val="129"/>
        <scheme val="minor"/>
      </rPr>
      <t>노란색</t>
    </r>
    <r>
      <rPr>
        <b/>
        <sz val="10"/>
        <rFont val="맑은 고딕"/>
        <family val="3"/>
        <charset val="129"/>
        <scheme val="minor"/>
      </rPr>
      <t xml:space="preserve"> 셀에 해당 내용을 입력한다.</t>
    </r>
  </si>
  <si>
    <r>
      <t>- 해당되는 작업요소와 보정요소 및 계산된 계수 및 공수 등의 정보가</t>
    </r>
    <r>
      <rPr>
        <b/>
        <sz val="10"/>
        <color indexed="51"/>
        <rFont val="맑은 고딕"/>
        <family val="3"/>
        <charset val="129"/>
        <scheme val="minor"/>
      </rPr>
      <t xml:space="preserve"> </t>
    </r>
    <r>
      <rPr>
        <b/>
        <sz val="10"/>
        <color indexed="36"/>
        <rFont val="맑은 고딕"/>
        <family val="3"/>
        <charset val="129"/>
        <scheme val="minor"/>
      </rPr>
      <t>보라색</t>
    </r>
    <r>
      <rPr>
        <b/>
        <sz val="10"/>
        <rFont val="맑은 고딕"/>
        <family val="3"/>
        <charset val="129"/>
        <scheme val="minor"/>
      </rPr>
      <t>으로 표현된다</t>
    </r>
  </si>
  <si>
    <t>5. 인건비와 관련하여 "표-인건비"는 최신 인건비 단가로 현행화하여 적용해야 한다.</t>
    <phoneticPr fontId="14" type="noConversion"/>
  </si>
  <si>
    <t xml:space="preserve">             공정유형
자료유형</t>
    <phoneticPr fontId="14" type="noConversion"/>
  </si>
  <si>
    <t>투입률</t>
    <phoneticPr fontId="14" type="noConversion"/>
  </si>
  <si>
    <t>전문작업자(다)</t>
    <phoneticPr fontId="14" type="noConversion"/>
  </si>
  <si>
    <t>연구원</t>
    <phoneticPr fontId="14" type="noConversion"/>
  </si>
  <si>
    <t>연구보조원</t>
    <phoneticPr fontId="14" type="noConversion"/>
  </si>
  <si>
    <t>보조원</t>
    <phoneticPr fontId="14" type="noConversion"/>
  </si>
  <si>
    <t>항목</t>
    <phoneticPr fontId="14" type="noConversion"/>
  </si>
  <si>
    <t>전문작업자(가)</t>
    <phoneticPr fontId="14" type="noConversion"/>
  </si>
  <si>
    <t>전문작업자(다)</t>
    <phoneticPr fontId="14" type="noConversion"/>
  </si>
  <si>
    <t>전문작업자
(가)</t>
    <phoneticPr fontId="14" type="noConversion"/>
  </si>
  <si>
    <t>전문작업자
(나)</t>
    <phoneticPr fontId="14" type="noConversion"/>
  </si>
  <si>
    <t>전문작업자
(다)</t>
    <phoneticPr fontId="14" type="noConversion"/>
  </si>
  <si>
    <t>※ 인건비 단가 적용시 유의사항</t>
    <phoneticPr fontId="14" type="noConversion"/>
  </si>
  <si>
    <t>▶ 인건비는 다음 각 호의 합의로 한다.</t>
    <phoneticPr fontId="14" type="noConversion"/>
  </si>
  <si>
    <t>1. 데이터베이스 구축비에 의해 산정된 데이터베이스 구축 작업요소 수행비용</t>
    <phoneticPr fontId="14" type="noConversion"/>
  </si>
  <si>
    <t>2. 연간 기본급의 400%를 초과하지 않는 범위의 상여금</t>
    <phoneticPr fontId="14" type="noConversion"/>
  </si>
  <si>
    <t>3. 「근로기준법」에서 인정하는 범위를 초과하지 않는 범위의 퇴직급여충당금</t>
    <phoneticPr fontId="14" type="noConversion"/>
  </si>
  <si>
    <t>전문작업자(가)</t>
    <phoneticPr fontId="14" type="noConversion"/>
  </si>
  <si>
    <t>전문작업자(가)</t>
    <phoneticPr fontId="14" type="noConversion"/>
  </si>
  <si>
    <t>전문작업자(다)</t>
  </si>
  <si>
    <t>전문작업자(다)</t>
    <phoneticPr fontId="14" type="noConversion"/>
  </si>
  <si>
    <t>전문작업자(다)</t>
    <phoneticPr fontId="14" type="noConversion"/>
  </si>
  <si>
    <t>전문작업자(가)</t>
    <phoneticPr fontId="14" type="noConversion"/>
  </si>
  <si>
    <t>전문작업자(나)</t>
    <phoneticPr fontId="14" type="noConversion"/>
  </si>
  <si>
    <t>※ 전문공정의 작업자 등급은 전문작업자(‘가’급), 전문작업자(‘나’급), 전문작업자(‘다’급)으로 나눈다. 전문작업자(‘가’급)는 공정 전문가 경력이 6년이상인 작업자, 전문작업자(‘나’급)은 3년이상 6년 미만인 작업자, 전문작업자(‘다’급)는 3년미만의 작업자를 말한다.
※ 본 인건비 기준은 학술연구용역 인건비 단가를 준용하며, 1개월에 22일, 용역 참여율 100%를 기준으로 하여 월 단가를 일 임금으로 변환하여 적용한다.
*기획재정부 계약예규</t>
    <phoneticPr fontId="14" type="noConversion"/>
  </si>
  <si>
    <t>투입직무</t>
    <phoneticPr fontId="14" type="noConversion"/>
  </si>
  <si>
    <t>IT프로젝트관리</t>
    <phoneticPr fontId="14" type="noConversion"/>
  </si>
  <si>
    <t>IT품질관리</t>
    <phoneticPr fontId="14" type="noConversion"/>
  </si>
  <si>
    <t xml:space="preserve"> KOSA,   2020. 06. 19. </t>
    <phoneticPr fontId="14" type="noConversion"/>
  </si>
  <si>
    <t>□ (별표 5) 학술연구용역인건비기준단가(’21)</t>
    <phoneticPr fontId="14" type="noConversion"/>
  </si>
  <si>
    <t>등 급</t>
  </si>
  <si>
    <t>책임연구원</t>
  </si>
  <si>
    <t>연구원</t>
  </si>
  <si>
    <t>연구보조원</t>
  </si>
  <si>
    <t>보조원</t>
  </si>
  <si>
    <t>월 임금(’20)</t>
  </si>
  <si>
    <t>월 임금(’21)</t>
  </si>
  <si>
    <t>주1) 본 인건비 기준단가는 1개월을 22일로 하여 용역 참여율 50%로 산정한 것이며, 용역 참여율을 달리하는 경우에는 기준단가를 증감시킬 수 있다.</t>
    <phoneticPr fontId="14" type="noConversion"/>
  </si>
  <si>
    <t>※ 상기단가는 2021년도 기준단가로 계약예규 「예정가격 작성기준」 제26조 제2항에 따라 소비자물가 상승률(2020년 0.5%)을 반영한 단가이며, 소수점 첫째자리에서 반올림한 금액임</t>
    <phoneticPr fontId="14" type="noConversion"/>
  </si>
  <si>
    <t>제26조(인건비)
②이 예규 시행일이 속하는 년도의 다음 년도부터는 매년 전년도 소비자물가 상승률만큼 인상한 단가를 기준으로 한다.</t>
    <phoneticPr fontId="14" type="noConversion"/>
  </si>
  <si>
    <t>&lt;관련 규정&gt;</t>
    <phoneticPr fontId="14" type="noConversion"/>
  </si>
  <si>
    <t>&lt;기획재정부 계약예규&gt; 中</t>
    <phoneticPr fontId="14" type="noConversion"/>
  </si>
  <si>
    <t>(2021. 1. 1. 적용 단가)</t>
    <phoneticPr fontId="14" type="noConversion"/>
  </si>
  <si>
    <t>* 학술연구용역 인건비 기준단가는 2021년도 버전임 ( 2021년 1월 1일부터 적용)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</si>
</sst>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8">
    <numFmt numFmtId="41" formatCode="_-* #,##0_-;\-* #,##0_-;_-* &quot;-&quot;_-;_-@_-"/>
    <numFmt numFmtId="176" formatCode="mm&quot;월&quot;\ dd&quot;일&quot;"/>
    <numFmt numFmtId="177" formatCode="0.00_);[Red]\(0.00\)"/>
    <numFmt numFmtId="178" formatCode="_-* #,##0.00_-;\-* #,##0.00_-;_-* &quot;-&quot;_-;_-@_-"/>
    <numFmt numFmtId="179" formatCode="_-* #,##0_-;\-* #,##0_-;_-* &quot;-&quot;??_-;_-@_-"/>
    <numFmt numFmtId="180" formatCode="#,##0_ ;[Red]\-#,##0\ "/>
    <numFmt numFmtId="181" formatCode="#,##0.00_ ;[Red]\-#,##0.00\ "/>
    <numFmt numFmtId="182" formatCode="#,##0_ "/>
    <numFmt numFmtId="183" formatCode="0.0_ "/>
    <numFmt numFmtId="184" formatCode="#,##0.00_);[Red]\(#,##0.00\)"/>
    <numFmt numFmtId="185" formatCode="#,##0\ &quot;면/일&quot;"/>
    <numFmt numFmtId="186" formatCode="#,##0\ &quot;건/일&quot;"/>
    <numFmt numFmtId="187" formatCode="#,##0&quot;건&quot;"/>
    <numFmt numFmtId="188" formatCode="#,##0&quot;건/일&quot;"/>
    <numFmt numFmtId="189" formatCode="#,##0.00&quot;MD&quot;"/>
    <numFmt numFmtId="190" formatCode="#,##0&quot;원&quot;"/>
    <numFmt numFmtId="191" formatCode="#\ &quot;회 검증&quot;"/>
    <numFmt numFmtId="192" formatCode="#\ &quot;회 보정 및 검증&quot;"/>
    <numFmt numFmtId="193" formatCode="#,##0&quot;책/일&quot;"/>
    <numFmt numFmtId="194" formatCode="#,##0&quot;면/일&quot;"/>
    <numFmt numFmtId="195" formatCode="#,##0&quot;편/일&quot;"/>
    <numFmt numFmtId="196" formatCode="#,##0&quot;자/일&quot;"/>
    <numFmt numFmtId="197" formatCode="#,##0.00&quot;편/일&quot;"/>
    <numFmt numFmtId="198" formatCode="#,##0&quot;매/일&quot;"/>
    <numFmt numFmtId="199" formatCode="#,##0&quot;권/일&quot;"/>
    <numFmt numFmtId="200" formatCode="#\ &quot;회 교정&quot;"/>
    <numFmt numFmtId="201" formatCode="#,##0_);[Red]\(#,##0\)"/>
    <numFmt numFmtId="202" formatCode="&quot;월&quot;\ #,##0&quot;원&quot;"/>
  </numFmts>
  <fonts count="4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9"/>
      <color rgb="FFFFFFFF"/>
      <name val="맑은 고딕"/>
      <family val="3"/>
      <charset val="129"/>
      <scheme val="major"/>
    </font>
    <font>
      <sz val="9"/>
      <color indexed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51"/>
      <name val="맑은 고딕"/>
      <family val="3"/>
      <charset val="129"/>
      <scheme val="minor"/>
    </font>
    <font>
      <b/>
      <sz val="10"/>
      <color indexed="36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theme="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66"/>
        <bgColor indexed="64"/>
      </patternFill>
    </fill>
  </fills>
  <borders count="10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FFFFFF"/>
      </right>
      <top style="thin">
        <color rgb="FFFFFFFF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000000"/>
      </bottom>
      <diagonal/>
    </border>
    <border>
      <left style="thin">
        <color rgb="FFFFFFFF"/>
      </left>
      <right style="thin">
        <color rgb="FF000000"/>
      </right>
      <top style="thin">
        <color rgb="FFFFFFFF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FFFF"/>
      </bottom>
      <diagonal/>
    </border>
    <border diagonalDown="1"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 style="thin">
        <color theme="0"/>
      </diagonal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FFFFFF"/>
      </bottom>
      <diagonal/>
    </border>
    <border>
      <left/>
      <right/>
      <top style="thin">
        <color rgb="FF000000"/>
      </top>
      <bottom style="thin">
        <color rgb="FFFFFFFF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2" fillId="2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0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3" applyFont="1"/>
    <xf numFmtId="3" fontId="5" fillId="0" borderId="2" xfId="3" applyNumberFormat="1" applyFont="1" applyBorder="1" applyAlignment="1" applyProtection="1">
      <alignment horizontal="center" vertical="center"/>
      <protection locked="0"/>
    </xf>
    <xf numFmtId="0" fontId="5" fillId="0" borderId="0" xfId="3" applyFont="1" applyAlignment="1" applyProtection="1">
      <alignment vertical="center"/>
      <protection locked="0"/>
    </xf>
    <xf numFmtId="3" fontId="11" fillId="12" borderId="32" xfId="3" applyNumberFormat="1" applyFont="1" applyFill="1" applyBorder="1" applyAlignment="1" applyProtection="1">
      <alignment horizontal="right" vertical="center" wrapText="1"/>
    </xf>
    <xf numFmtId="181" fontId="8" fillId="12" borderId="2" xfId="6" applyNumberFormat="1" applyFont="1" applyFill="1" applyBorder="1" applyAlignment="1" applyProtection="1">
      <alignment horizontal="center" vertical="center" wrapText="1"/>
    </xf>
    <xf numFmtId="3" fontId="8" fillId="12" borderId="2" xfId="3" applyNumberFormat="1" applyFont="1" applyFill="1" applyBorder="1" applyAlignment="1" applyProtection="1">
      <alignment horizontal="right" vertical="center" wrapText="1"/>
    </xf>
    <xf numFmtId="181" fontId="8" fillId="12" borderId="42" xfId="6" applyNumberFormat="1" applyFont="1" applyFill="1" applyBorder="1" applyAlignment="1" applyProtection="1">
      <alignment horizontal="center" vertical="center" wrapText="1"/>
    </xf>
    <xf numFmtId="3" fontId="8" fillId="12" borderId="42" xfId="3" applyNumberFormat="1" applyFont="1" applyFill="1" applyBorder="1" applyAlignment="1" applyProtection="1">
      <alignment horizontal="right" vertical="center" wrapText="1"/>
    </xf>
    <xf numFmtId="181" fontId="8" fillId="12" borderId="32" xfId="6" applyNumberFormat="1" applyFont="1" applyFill="1" applyBorder="1" applyAlignment="1" applyProtection="1">
      <alignment horizontal="center" vertical="center" wrapText="1"/>
    </xf>
    <xf numFmtId="3" fontId="8" fillId="12" borderId="32" xfId="3" applyNumberFormat="1" applyFont="1" applyFill="1" applyBorder="1" applyAlignment="1" applyProtection="1">
      <alignment horizontal="right" vertical="center" wrapText="1"/>
    </xf>
    <xf numFmtId="181" fontId="8" fillId="12" borderId="49" xfId="6" quotePrefix="1" applyNumberFormat="1" applyFont="1" applyFill="1" applyBorder="1" applyAlignment="1" applyProtection="1">
      <alignment horizontal="center" vertical="center" wrapText="1"/>
    </xf>
    <xf numFmtId="3" fontId="8" fillId="12" borderId="49" xfId="3" applyNumberFormat="1" applyFont="1" applyFill="1" applyBorder="1" applyAlignment="1" applyProtection="1">
      <alignment horizontal="right" vertical="center" wrapText="1"/>
    </xf>
    <xf numFmtId="181" fontId="11" fillId="12" borderId="44" xfId="6" quotePrefix="1" applyNumberFormat="1" applyFont="1" applyFill="1" applyBorder="1" applyAlignment="1" applyProtection="1">
      <alignment horizontal="center" vertical="center" wrapText="1"/>
    </xf>
    <xf numFmtId="3" fontId="11" fillId="12" borderId="49" xfId="3" applyNumberFormat="1" applyFont="1" applyFill="1" applyBorder="1" applyAlignment="1" applyProtection="1">
      <alignment horizontal="right" vertical="center" wrapText="1"/>
    </xf>
    <xf numFmtId="9" fontId="5" fillId="0" borderId="2" xfId="5" applyFont="1" applyBorder="1" applyAlignment="1" applyProtection="1">
      <alignment horizontal="center" vertical="center"/>
    </xf>
    <xf numFmtId="0" fontId="5" fillId="0" borderId="0" xfId="3" applyFont="1" applyAlignment="1" applyProtection="1">
      <alignment horizontal="center" vertical="center"/>
      <protection locked="0"/>
    </xf>
    <xf numFmtId="0" fontId="16" fillId="8" borderId="53" xfId="3" applyFont="1" applyFill="1" applyBorder="1" applyAlignment="1" applyProtection="1">
      <alignment horizontal="left" vertical="center" wrapText="1"/>
    </xf>
    <xf numFmtId="0" fontId="16" fillId="8" borderId="54" xfId="3" applyFont="1" applyFill="1" applyBorder="1" applyAlignment="1" applyProtection="1">
      <alignment horizontal="center" vertical="center" wrapText="1"/>
    </xf>
    <xf numFmtId="0" fontId="16" fillId="8" borderId="55" xfId="3" applyFont="1" applyFill="1" applyBorder="1" applyAlignment="1" applyProtection="1">
      <alignment horizontal="center" vertical="center" wrapText="1"/>
    </xf>
    <xf numFmtId="0" fontId="8" fillId="13" borderId="76" xfId="3" applyFont="1" applyFill="1" applyBorder="1" applyAlignment="1" applyProtection="1">
      <alignment horizontal="center" vertical="center" wrapText="1"/>
      <protection locked="0"/>
    </xf>
    <xf numFmtId="0" fontId="8" fillId="13" borderId="77" xfId="3" applyFont="1" applyFill="1" applyBorder="1" applyAlignment="1" applyProtection="1">
      <alignment horizontal="center" vertical="center" wrapText="1"/>
      <protection locked="0"/>
    </xf>
    <xf numFmtId="3" fontId="11" fillId="12" borderId="87" xfId="3" applyNumberFormat="1" applyFont="1" applyFill="1" applyBorder="1" applyAlignment="1" applyProtection="1">
      <alignment horizontal="right" vertical="center" wrapText="1"/>
    </xf>
    <xf numFmtId="0" fontId="5" fillId="4" borderId="91" xfId="3" applyFont="1" applyFill="1" applyBorder="1" applyAlignment="1" applyProtection="1">
      <alignment horizontal="center" vertical="center" wrapText="1"/>
    </xf>
    <xf numFmtId="9" fontId="11" fillId="12" borderId="87" xfId="5" applyFont="1" applyFill="1" applyBorder="1" applyAlignment="1" applyProtection="1">
      <alignment horizontal="center" vertical="center" wrapText="1"/>
    </xf>
    <xf numFmtId="0" fontId="5" fillId="4" borderId="95" xfId="3" applyFont="1" applyFill="1" applyBorder="1" applyAlignment="1" applyProtection="1">
      <alignment horizontal="center" vertical="center" wrapText="1"/>
    </xf>
    <xf numFmtId="0" fontId="5" fillId="4" borderId="96" xfId="3" applyFont="1" applyFill="1" applyBorder="1" applyAlignment="1" applyProtection="1">
      <alignment horizontal="center" vertical="center" wrapText="1"/>
    </xf>
    <xf numFmtId="3" fontId="11" fillId="12" borderId="97" xfId="3" applyNumberFormat="1" applyFont="1" applyFill="1" applyBorder="1" applyAlignment="1" applyProtection="1">
      <alignment horizontal="right" vertical="center" wrapText="1"/>
    </xf>
    <xf numFmtId="9" fontId="5" fillId="0" borderId="2" xfId="5" applyNumberFormat="1" applyFont="1" applyBorder="1" applyAlignment="1" applyProtection="1">
      <alignment horizontal="center" vertical="center"/>
      <protection locked="0"/>
    </xf>
    <xf numFmtId="0" fontId="18" fillId="0" borderId="0" xfId="3" applyFont="1" applyAlignment="1" applyProtection="1">
      <alignment horizontal="centerContinuous" vertical="center"/>
      <protection hidden="1"/>
    </xf>
    <xf numFmtId="0" fontId="21" fillId="0" borderId="0" xfId="3" applyFont="1"/>
    <xf numFmtId="0" fontId="19" fillId="8" borderId="46" xfId="3" applyFont="1" applyFill="1" applyBorder="1" applyAlignment="1" applyProtection="1">
      <alignment horizontal="center" vertical="center" wrapText="1"/>
      <protection hidden="1"/>
    </xf>
    <xf numFmtId="0" fontId="19" fillId="8" borderId="47" xfId="3" applyFont="1" applyFill="1" applyBorder="1" applyAlignment="1" applyProtection="1">
      <alignment horizontal="center" vertical="center" wrapText="1"/>
      <protection hidden="1"/>
    </xf>
    <xf numFmtId="0" fontId="19" fillId="8" borderId="48" xfId="3" applyFont="1" applyFill="1" applyBorder="1" applyAlignment="1" applyProtection="1">
      <alignment horizontal="center" vertical="center" wrapText="1"/>
      <protection hidden="1"/>
    </xf>
    <xf numFmtId="0" fontId="22" fillId="0" borderId="0" xfId="3" applyFont="1" applyAlignment="1" applyProtection="1">
      <alignment horizontal="centerContinuous" vertical="center"/>
      <protection hidden="1"/>
    </xf>
    <xf numFmtId="0" fontId="22" fillId="0" borderId="0" xfId="3" applyFont="1" applyProtection="1">
      <protection locked="0" hidden="1"/>
    </xf>
    <xf numFmtId="0" fontId="23" fillId="0" borderId="0" xfId="3" applyFont="1"/>
    <xf numFmtId="3" fontId="23" fillId="0" borderId="0" xfId="3" applyNumberFormat="1" applyFont="1" applyProtection="1">
      <protection locked="0" hidden="1"/>
    </xf>
    <xf numFmtId="0" fontId="24" fillId="3" borderId="32" xfId="3" applyFont="1" applyFill="1" applyBorder="1" applyAlignment="1" applyProtection="1">
      <alignment horizontal="left" vertical="center" wrapText="1"/>
      <protection hidden="1"/>
    </xf>
    <xf numFmtId="4" fontId="24" fillId="3" borderId="32" xfId="3" applyNumberFormat="1" applyFont="1" applyFill="1" applyBorder="1" applyAlignment="1" applyProtection="1">
      <alignment horizontal="center" vertical="center" wrapText="1"/>
      <protection hidden="1"/>
    </xf>
    <xf numFmtId="0" fontId="23" fillId="0" borderId="0" xfId="0" applyFont="1">
      <alignment vertical="center"/>
    </xf>
    <xf numFmtId="0" fontId="24" fillId="3" borderId="32" xfId="3" quotePrefix="1" applyFont="1" applyFill="1" applyBorder="1" applyAlignment="1" applyProtection="1">
      <alignment horizontal="center" vertical="center" wrapText="1"/>
      <protection hidden="1"/>
    </xf>
    <xf numFmtId="188" fontId="24" fillId="3" borderId="32" xfId="3" applyNumberFormat="1" applyFont="1" applyFill="1" applyBorder="1" applyAlignment="1" applyProtection="1">
      <alignment horizontal="right" vertical="center" wrapText="1"/>
      <protection hidden="1"/>
    </xf>
    <xf numFmtId="0" fontId="24" fillId="3" borderId="32" xfId="3" applyFont="1" applyFill="1" applyBorder="1" applyAlignment="1" applyProtection="1">
      <alignment horizontal="center" vertical="center" wrapText="1"/>
      <protection hidden="1"/>
    </xf>
    <xf numFmtId="0" fontId="27" fillId="0" borderId="0" xfId="3" applyFont="1" applyBorder="1" applyAlignment="1" applyProtection="1">
      <alignment horizontal="center" vertical="center"/>
      <protection hidden="1"/>
    </xf>
    <xf numFmtId="0" fontId="21" fillId="0" borderId="0" xfId="3" applyFont="1" applyProtection="1">
      <protection locked="0" hidden="1"/>
    </xf>
    <xf numFmtId="0" fontId="19" fillId="8" borderId="49" xfId="3" applyFont="1" applyFill="1" applyBorder="1" applyAlignment="1" applyProtection="1">
      <alignment horizontal="center" vertical="center" wrapText="1"/>
      <protection hidden="1"/>
    </xf>
    <xf numFmtId="2" fontId="23" fillId="0" borderId="2" xfId="3" applyNumberFormat="1" applyFont="1" applyBorder="1" applyAlignment="1" applyProtection="1">
      <alignment horizontal="center" vertical="center"/>
      <protection hidden="1"/>
    </xf>
    <xf numFmtId="0" fontId="23" fillId="0" borderId="2" xfId="3" quotePrefix="1" applyFont="1" applyBorder="1" applyAlignment="1" applyProtection="1">
      <alignment horizontal="center" vertical="center"/>
      <protection hidden="1"/>
    </xf>
    <xf numFmtId="0" fontId="23" fillId="0" borderId="2" xfId="3" applyFont="1" applyBorder="1" applyAlignment="1" applyProtection="1">
      <alignment horizontal="center" vertical="center"/>
      <protection hidden="1"/>
    </xf>
    <xf numFmtId="186" fontId="23" fillId="0" borderId="2" xfId="6" applyNumberFormat="1" applyFont="1" applyBorder="1" applyAlignment="1" applyProtection="1">
      <alignment horizontal="right" vertical="center"/>
      <protection hidden="1"/>
    </xf>
    <xf numFmtId="0" fontId="23" fillId="0" borderId="0" xfId="3" applyFont="1" applyAlignment="1" applyProtection="1">
      <alignment vertical="center"/>
      <protection locked="0" hidden="1"/>
    </xf>
    <xf numFmtId="0" fontId="23" fillId="0" borderId="0" xfId="3" applyFont="1" applyAlignment="1" applyProtection="1">
      <alignment vertical="center"/>
      <protection hidden="1"/>
    </xf>
    <xf numFmtId="185" fontId="24" fillId="0" borderId="0" xfId="6" applyNumberFormat="1" applyFont="1" applyFill="1" applyBorder="1" applyAlignment="1" applyProtection="1">
      <alignment horizontal="right" vertical="center" wrapText="1" readingOrder="1"/>
      <protection locked="0" hidden="1"/>
    </xf>
    <xf numFmtId="0" fontId="28" fillId="9" borderId="2" xfId="3" applyFont="1" applyFill="1" applyBorder="1" applyAlignment="1" applyProtection="1">
      <alignment horizontal="center" vertical="center" wrapText="1" readingOrder="1"/>
      <protection hidden="1"/>
    </xf>
    <xf numFmtId="0" fontId="24" fillId="0" borderId="2" xfId="3" applyFont="1" applyFill="1" applyBorder="1" applyAlignment="1" applyProtection="1">
      <alignment horizontal="center" vertical="center" wrapText="1" readingOrder="1"/>
      <protection hidden="1"/>
    </xf>
    <xf numFmtId="185" fontId="24" fillId="0" borderId="2" xfId="6" applyNumberFormat="1" applyFont="1" applyFill="1" applyBorder="1" applyAlignment="1" applyProtection="1">
      <alignment horizontal="right" vertical="center" wrapText="1" readingOrder="1"/>
      <protection hidden="1"/>
    </xf>
    <xf numFmtId="186" fontId="24" fillId="0" borderId="2" xfId="6" applyNumberFormat="1" applyFont="1" applyFill="1" applyBorder="1" applyAlignment="1" applyProtection="1">
      <alignment horizontal="right" vertical="center" wrapText="1" readingOrder="1"/>
      <protection hidden="1"/>
    </xf>
    <xf numFmtId="186" fontId="24" fillId="0" borderId="0" xfId="6" applyNumberFormat="1" applyFont="1" applyFill="1" applyBorder="1" applyAlignment="1" applyProtection="1">
      <alignment horizontal="right" vertical="center" wrapText="1" readingOrder="1"/>
      <protection locked="0" hidden="1"/>
    </xf>
    <xf numFmtId="0" fontId="29" fillId="0" borderId="2" xfId="3" applyFont="1" applyFill="1" applyBorder="1" applyAlignment="1" applyProtection="1">
      <alignment horizontal="center" vertical="center" wrapText="1" readingOrder="1"/>
      <protection hidden="1"/>
    </xf>
    <xf numFmtId="0" fontId="23" fillId="0" borderId="0" xfId="3" applyFont="1" applyProtection="1">
      <protection locked="0" hidden="1"/>
    </xf>
    <xf numFmtId="0" fontId="22" fillId="0" borderId="0" xfId="3" applyFont="1" applyAlignment="1" applyProtection="1">
      <alignment vertical="center"/>
      <protection hidden="1"/>
    </xf>
    <xf numFmtId="0" fontId="27" fillId="0" borderId="0" xfId="3" applyFont="1" applyAlignment="1" applyProtection="1">
      <alignment horizontal="centerContinuous" vertical="center"/>
      <protection hidden="1"/>
    </xf>
    <xf numFmtId="0" fontId="31" fillId="0" borderId="0" xfId="3" applyFont="1" applyProtection="1">
      <protection locked="0" hidden="1"/>
    </xf>
    <xf numFmtId="0" fontId="27" fillId="0" borderId="0" xfId="3" applyFont="1" applyAlignment="1" applyProtection="1">
      <alignment horizontal="centerContinuous" vertical="center"/>
      <protection locked="0" hidden="1"/>
    </xf>
    <xf numFmtId="0" fontId="31" fillId="0" borderId="0" xfId="0" applyFont="1">
      <alignment vertical="center"/>
    </xf>
    <xf numFmtId="0" fontId="19" fillId="8" borderId="50" xfId="3" applyFont="1" applyFill="1" applyBorder="1" applyAlignment="1" applyProtection="1">
      <alignment horizontal="center" vertical="center" wrapText="1"/>
      <protection hidden="1"/>
    </xf>
    <xf numFmtId="0" fontId="19" fillId="8" borderId="51" xfId="3" applyFont="1" applyFill="1" applyBorder="1" applyAlignment="1" applyProtection="1">
      <alignment horizontal="center" vertical="center" wrapText="1"/>
      <protection hidden="1"/>
    </xf>
    <xf numFmtId="0" fontId="22" fillId="0" borderId="0" xfId="3" applyFont="1" applyProtection="1">
      <protection hidden="1"/>
    </xf>
    <xf numFmtId="0" fontId="24" fillId="3" borderId="36" xfId="3" applyFont="1" applyFill="1" applyBorder="1" applyAlignment="1" applyProtection="1">
      <alignment horizontal="left" vertical="center" wrapText="1"/>
      <protection hidden="1"/>
    </xf>
    <xf numFmtId="4" fontId="24" fillId="3" borderId="2" xfId="3" applyNumberFormat="1" applyFont="1" applyFill="1" applyBorder="1" applyAlignment="1" applyProtection="1">
      <alignment horizontal="center" vertical="center" wrapText="1"/>
      <protection hidden="1"/>
    </xf>
    <xf numFmtId="196" fontId="24" fillId="3" borderId="32" xfId="3" applyNumberFormat="1" applyFont="1" applyFill="1" applyBorder="1" applyAlignment="1" applyProtection="1">
      <alignment horizontal="right" vertical="center" wrapText="1"/>
      <protection hidden="1"/>
    </xf>
    <xf numFmtId="4" fontId="24" fillId="0" borderId="2" xfId="3" applyNumberFormat="1" applyFont="1" applyBorder="1" applyAlignment="1" applyProtection="1">
      <alignment horizontal="center" vertical="center" wrapText="1"/>
      <protection hidden="1"/>
    </xf>
    <xf numFmtId="176" fontId="24" fillId="0" borderId="32" xfId="3" quotePrefix="1" applyNumberFormat="1" applyFont="1" applyBorder="1" applyAlignment="1" applyProtection="1">
      <alignment horizontal="center" vertical="center" wrapText="1"/>
      <protection hidden="1"/>
    </xf>
    <xf numFmtId="0" fontId="24" fillId="0" borderId="32" xfId="3" applyFont="1" applyBorder="1" applyAlignment="1" applyProtection="1">
      <alignment horizontal="center" vertical="center" wrapText="1"/>
      <protection hidden="1"/>
    </xf>
    <xf numFmtId="197" fontId="24" fillId="0" borderId="32" xfId="3" applyNumberFormat="1" applyFont="1" applyBorder="1" applyAlignment="1" applyProtection="1">
      <alignment horizontal="center" vertical="center" wrapText="1"/>
      <protection hidden="1"/>
    </xf>
    <xf numFmtId="4" fontId="24" fillId="0" borderId="32" xfId="3" applyNumberFormat="1" applyFont="1" applyBorder="1" applyAlignment="1" applyProtection="1">
      <alignment horizontal="center" vertical="center" wrapText="1"/>
      <protection hidden="1"/>
    </xf>
    <xf numFmtId="198" fontId="24" fillId="0" borderId="32" xfId="3" applyNumberFormat="1" applyFont="1" applyBorder="1" applyAlignment="1" applyProtection="1">
      <alignment horizontal="right" vertical="center" wrapText="1"/>
      <protection hidden="1"/>
    </xf>
    <xf numFmtId="0" fontId="24" fillId="0" borderId="52" xfId="3" applyFont="1" applyBorder="1" applyAlignment="1" applyProtection="1">
      <alignment horizontal="center" vertical="center" wrapText="1"/>
      <protection hidden="1"/>
    </xf>
    <xf numFmtId="196" fontId="24" fillId="0" borderId="52" xfId="3" applyNumberFormat="1" applyFont="1" applyBorder="1" applyAlignment="1" applyProtection="1">
      <alignment horizontal="right" vertical="center" wrapText="1"/>
      <protection hidden="1"/>
    </xf>
    <xf numFmtId="188" fontId="24" fillId="0" borderId="52" xfId="3" applyNumberFormat="1" applyFont="1" applyBorder="1" applyAlignment="1" applyProtection="1">
      <alignment horizontal="right" vertical="center" wrapText="1"/>
      <protection hidden="1"/>
    </xf>
    <xf numFmtId="196" fontId="24" fillId="0" borderId="32" xfId="3" applyNumberFormat="1" applyFont="1" applyBorder="1" applyAlignment="1" applyProtection="1">
      <alignment horizontal="right" vertical="center" wrapText="1"/>
      <protection hidden="1"/>
    </xf>
    <xf numFmtId="200" fontId="5" fillId="7" borderId="2" xfId="4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3" applyFont="1" applyFill="1" applyBorder="1" applyAlignment="1" applyProtection="1">
      <alignment horizontal="center" vertical="center" wrapText="1"/>
      <protection hidden="1"/>
    </xf>
    <xf numFmtId="178" fontId="5" fillId="3" borderId="8" xfId="6" applyNumberFormat="1" applyFont="1" applyFill="1" applyBorder="1" applyAlignment="1" applyProtection="1">
      <alignment horizontal="center" vertical="center" wrapText="1"/>
      <protection hidden="1"/>
    </xf>
    <xf numFmtId="181" fontId="5" fillId="7" borderId="6" xfId="4" applyNumberFormat="1" applyFont="1" applyFill="1" applyBorder="1" applyAlignment="1" applyProtection="1">
      <alignment vertical="center" wrapText="1"/>
      <protection locked="0"/>
    </xf>
    <xf numFmtId="41" fontId="5" fillId="3" borderId="8" xfId="6" applyNumberFormat="1" applyFont="1" applyFill="1" applyBorder="1" applyAlignment="1" applyProtection="1">
      <alignment horizontal="center" vertical="center" wrapText="1"/>
      <protection hidden="1"/>
    </xf>
    <xf numFmtId="41" fontId="5" fillId="7" borderId="6" xfId="1" applyFont="1" applyFill="1" applyBorder="1" applyAlignment="1" applyProtection="1">
      <alignment vertical="center" wrapText="1"/>
      <protection locked="0"/>
    </xf>
    <xf numFmtId="41" fontId="9" fillId="5" borderId="10" xfId="1" applyFont="1" applyFill="1" applyBorder="1" applyAlignment="1" applyProtection="1">
      <alignment vertical="center" wrapText="1"/>
      <protection hidden="1"/>
    </xf>
    <xf numFmtId="41" fontId="5" fillId="3" borderId="3" xfId="6" applyFont="1" applyFill="1" applyBorder="1" applyAlignment="1" applyProtection="1">
      <alignment vertical="center" wrapText="1"/>
      <protection hidden="1"/>
    </xf>
    <xf numFmtId="0" fontId="5" fillId="3" borderId="2" xfId="3" applyFont="1" applyFill="1" applyBorder="1" applyAlignment="1" applyProtection="1">
      <alignment horizontal="center" vertical="center" wrapText="1"/>
      <protection hidden="1"/>
    </xf>
    <xf numFmtId="41" fontId="5" fillId="3" borderId="2" xfId="6" applyFont="1" applyFill="1" applyBorder="1" applyAlignment="1" applyProtection="1">
      <alignment vertical="center" wrapText="1"/>
      <protection hidden="1"/>
    </xf>
    <xf numFmtId="181" fontId="5" fillId="3" borderId="2" xfId="6" applyNumberFormat="1" applyFont="1" applyFill="1" applyBorder="1" applyAlignment="1" applyProtection="1">
      <alignment vertical="center" wrapText="1"/>
      <protection hidden="1"/>
    </xf>
    <xf numFmtId="178" fontId="5" fillId="4" borderId="7" xfId="6" applyNumberFormat="1" applyFont="1" applyFill="1" applyBorder="1" applyAlignment="1" applyProtection="1">
      <alignment horizontal="center" vertical="center" wrapText="1"/>
      <protection hidden="1"/>
    </xf>
    <xf numFmtId="41" fontId="5" fillId="4" borderId="7" xfId="6" applyFont="1" applyFill="1" applyBorder="1" applyAlignment="1" applyProtection="1">
      <alignment horizontal="center" vertical="center" wrapText="1"/>
      <protection hidden="1"/>
    </xf>
    <xf numFmtId="0" fontId="5" fillId="4" borderId="7" xfId="3" applyFont="1" applyFill="1" applyBorder="1" applyAlignment="1" applyProtection="1">
      <alignment horizontal="center" vertical="center" wrapText="1"/>
      <protection hidden="1"/>
    </xf>
    <xf numFmtId="41" fontId="6" fillId="5" borderId="4" xfId="3" applyNumberFormat="1" applyFont="1" applyFill="1" applyBorder="1" applyAlignment="1" applyProtection="1">
      <alignment horizontal="center" vertical="center" wrapText="1"/>
      <protection hidden="1"/>
    </xf>
    <xf numFmtId="180" fontId="5" fillId="3" borderId="8" xfId="6" applyNumberFormat="1" applyFont="1" applyFill="1" applyBorder="1" applyAlignment="1" applyProtection="1">
      <alignment horizontal="center" vertical="center" wrapText="1"/>
      <protection hidden="1"/>
    </xf>
    <xf numFmtId="41" fontId="5" fillId="6" borderId="3" xfId="6" applyFont="1" applyFill="1" applyBorder="1" applyAlignment="1" applyProtection="1">
      <alignment vertical="center" wrapText="1"/>
      <protection hidden="1"/>
    </xf>
    <xf numFmtId="184" fontId="5" fillId="4" borderId="7" xfId="6" applyNumberFormat="1" applyFont="1" applyFill="1" applyBorder="1" applyAlignment="1" applyProtection="1">
      <alignment horizontal="center" vertical="center" wrapText="1"/>
      <protection hidden="1"/>
    </xf>
    <xf numFmtId="184" fontId="5" fillId="3" borderId="3" xfId="6" applyNumberFormat="1" applyFont="1" applyFill="1" applyBorder="1" applyAlignment="1" applyProtection="1">
      <alignment vertical="center" wrapText="1"/>
      <protection hidden="1"/>
    </xf>
    <xf numFmtId="184" fontId="5" fillId="3" borderId="9" xfId="6" applyNumberFormat="1" applyFont="1" applyFill="1" applyBorder="1" applyAlignment="1" applyProtection="1">
      <alignment vertical="center" wrapText="1"/>
      <protection hidden="1"/>
    </xf>
    <xf numFmtId="0" fontId="5" fillId="3" borderId="5" xfId="3" applyFont="1" applyFill="1" applyBorder="1" applyAlignment="1" applyProtection="1">
      <alignment vertical="center" wrapText="1"/>
      <protection hidden="1"/>
    </xf>
    <xf numFmtId="41" fontId="5" fillId="3" borderId="8" xfId="6" applyFont="1" applyFill="1" applyBorder="1" applyAlignment="1" applyProtection="1">
      <alignment vertical="center" wrapText="1"/>
      <protection hidden="1"/>
    </xf>
    <xf numFmtId="0" fontId="5" fillId="3" borderId="8" xfId="3" applyFont="1" applyFill="1" applyBorder="1" applyAlignment="1" applyProtection="1">
      <alignment horizontal="center" vertical="center" wrapText="1"/>
      <protection hidden="1"/>
    </xf>
    <xf numFmtId="2" fontId="5" fillId="3" borderId="1" xfId="3" applyNumberFormat="1" applyFont="1" applyFill="1" applyBorder="1" applyAlignment="1" applyProtection="1">
      <alignment horizontal="center" vertical="center" wrapText="1"/>
      <protection hidden="1"/>
    </xf>
    <xf numFmtId="2" fontId="5" fillId="3" borderId="2" xfId="3" applyNumberFormat="1" applyFont="1" applyFill="1" applyBorder="1" applyAlignment="1" applyProtection="1">
      <alignment horizontal="center" vertical="center" wrapText="1"/>
      <protection hidden="1"/>
    </xf>
    <xf numFmtId="0" fontId="5" fillId="3" borderId="5" xfId="3" applyFont="1" applyFill="1" applyBorder="1" applyAlignment="1" applyProtection="1">
      <alignment horizontal="center" vertical="center" wrapText="1"/>
      <protection hidden="1"/>
    </xf>
    <xf numFmtId="41" fontId="5" fillId="3" borderId="8" xfId="6" applyFont="1" applyFill="1" applyBorder="1" applyAlignment="1" applyProtection="1">
      <alignment horizontal="center" vertical="center" wrapText="1"/>
      <protection hidden="1"/>
    </xf>
    <xf numFmtId="0" fontId="5" fillId="3" borderId="7" xfId="3" applyFont="1" applyFill="1" applyBorder="1" applyAlignment="1" applyProtection="1">
      <alignment horizontal="center" vertical="center" wrapText="1"/>
      <protection hidden="1"/>
    </xf>
    <xf numFmtId="41" fontId="5" fillId="3" borderId="7" xfId="6" applyFont="1" applyFill="1" applyBorder="1" applyAlignment="1" applyProtection="1">
      <alignment horizontal="center" vertical="center" wrapText="1"/>
      <protection hidden="1"/>
    </xf>
    <xf numFmtId="41" fontId="5" fillId="3" borderId="3" xfId="6" applyFont="1" applyFill="1" applyBorder="1" applyAlignment="1" applyProtection="1">
      <alignment horizontal="center" vertical="center" wrapText="1"/>
      <protection hidden="1"/>
    </xf>
    <xf numFmtId="190" fontId="9" fillId="5" borderId="10" xfId="6" applyNumberFormat="1" applyFont="1" applyFill="1" applyBorder="1" applyAlignment="1" applyProtection="1">
      <alignment vertical="center" wrapText="1"/>
      <protection hidden="1"/>
    </xf>
    <xf numFmtId="181" fontId="9" fillId="5" borderId="10" xfId="6" applyNumberFormat="1" applyFont="1" applyFill="1" applyBorder="1" applyAlignment="1" applyProtection="1">
      <alignment vertical="center" wrapText="1"/>
      <protection hidden="1"/>
    </xf>
    <xf numFmtId="41" fontId="9" fillId="5" borderId="4" xfId="3" applyNumberFormat="1" applyFont="1" applyFill="1" applyBorder="1" applyAlignment="1" applyProtection="1">
      <alignment horizontal="center" vertical="center" wrapText="1"/>
      <protection hidden="1"/>
    </xf>
    <xf numFmtId="189" fontId="9" fillId="5" borderId="4" xfId="6" applyNumberFormat="1" applyFont="1" applyFill="1" applyBorder="1" applyAlignment="1" applyProtection="1">
      <alignment vertical="center" wrapText="1"/>
      <protection hidden="1"/>
    </xf>
    <xf numFmtId="3" fontId="9" fillId="5" borderId="6" xfId="6" applyNumberFormat="1" applyFont="1" applyFill="1" applyBorder="1" applyAlignment="1" applyProtection="1">
      <alignment vertical="center" wrapText="1"/>
      <protection hidden="1"/>
    </xf>
    <xf numFmtId="180" fontId="5" fillId="7" borderId="6" xfId="4" applyNumberFormat="1" applyFont="1" applyFill="1" applyBorder="1" applyAlignment="1" applyProtection="1">
      <alignment vertical="center" wrapText="1"/>
      <protection locked="0"/>
    </xf>
    <xf numFmtId="192" fontId="5" fillId="7" borderId="2" xfId="4" applyNumberFormat="1" applyFont="1" applyFill="1" applyBorder="1" applyAlignment="1" applyProtection="1">
      <alignment horizontal="center" vertical="center" wrapText="1"/>
      <protection locked="0"/>
    </xf>
    <xf numFmtId="191" fontId="5" fillId="7" borderId="2" xfId="4" applyNumberFormat="1" applyFont="1" applyFill="1" applyBorder="1" applyAlignment="1" applyProtection="1">
      <alignment horizontal="center" vertical="center" wrapText="1"/>
      <protection locked="0"/>
    </xf>
    <xf numFmtId="0" fontId="5" fillId="7" borderId="4" xfId="4" applyFont="1" applyFill="1" applyBorder="1" applyAlignment="1" applyProtection="1">
      <alignment horizontal="center" vertical="center" wrapText="1"/>
      <protection hidden="1"/>
    </xf>
    <xf numFmtId="0" fontId="5" fillId="7" borderId="1" xfId="4" applyFont="1" applyFill="1" applyBorder="1" applyAlignment="1" applyProtection="1">
      <alignment horizontal="center" vertical="center" wrapText="1"/>
      <protection hidden="1"/>
    </xf>
    <xf numFmtId="0" fontId="10" fillId="0" borderId="0" xfId="3" applyFont="1" applyAlignment="1" applyProtection="1">
      <alignment horizontal="centerContinuous" vertical="center"/>
      <protection hidden="1"/>
    </xf>
    <xf numFmtId="3" fontId="8" fillId="12" borderId="32" xfId="3" applyNumberFormat="1" applyFont="1" applyFill="1" applyBorder="1" applyAlignment="1" applyProtection="1">
      <alignment horizontal="right" vertical="center" wrapText="1"/>
    </xf>
    <xf numFmtId="9" fontId="8" fillId="12" borderId="32" xfId="5" applyFont="1" applyFill="1" applyBorder="1" applyAlignment="1" applyProtection="1">
      <alignment horizontal="center" vertical="center" wrapText="1"/>
      <protection locked="0"/>
    </xf>
    <xf numFmtId="0" fontId="8" fillId="12" borderId="32" xfId="3" applyFont="1" applyFill="1" applyBorder="1" applyAlignment="1" applyProtection="1">
      <alignment horizontal="center" vertical="center" wrapText="1"/>
    </xf>
    <xf numFmtId="0" fontId="5" fillId="7" borderId="4" xfId="4" applyFont="1" applyFill="1" applyBorder="1" applyAlignment="1" applyProtection="1">
      <alignment horizontal="center" vertical="center" wrapText="1"/>
    </xf>
    <xf numFmtId="181" fontId="5" fillId="3" borderId="7" xfId="6" applyNumberFormat="1" applyFont="1" applyFill="1" applyBorder="1" applyAlignment="1" applyProtection="1">
      <alignment vertical="center" wrapText="1"/>
      <protection hidden="1"/>
    </xf>
    <xf numFmtId="41" fontId="5" fillId="3" borderId="7" xfId="3" applyNumberFormat="1" applyFont="1" applyFill="1" applyBorder="1" applyAlignment="1" applyProtection="1">
      <alignment horizontal="center" vertical="center" wrapText="1"/>
      <protection hidden="1"/>
    </xf>
    <xf numFmtId="181" fontId="5" fillId="3" borderId="13" xfId="6" applyNumberFormat="1" applyFont="1" applyFill="1" applyBorder="1" applyAlignment="1" applyProtection="1">
      <alignment horizontal="right" vertical="center" wrapText="1"/>
      <protection hidden="1"/>
    </xf>
    <xf numFmtId="41" fontId="5" fillId="3" borderId="2" xfId="6" applyFont="1" applyFill="1" applyBorder="1" applyAlignment="1" applyProtection="1">
      <alignment horizontal="center" vertical="center" wrapText="1"/>
      <protection hidden="1"/>
    </xf>
    <xf numFmtId="0" fontId="5" fillId="6" borderId="5" xfId="3" applyFont="1" applyFill="1" applyBorder="1" applyAlignment="1" applyProtection="1">
      <alignment horizontal="center" vertical="center" wrapText="1"/>
      <protection hidden="1"/>
    </xf>
    <xf numFmtId="179" fontId="5" fillId="3" borderId="13" xfId="3" applyNumberFormat="1" applyFont="1" applyFill="1" applyBorder="1" applyAlignment="1" applyProtection="1">
      <alignment horizontal="center" vertical="center" wrapText="1"/>
      <protection hidden="1"/>
    </xf>
    <xf numFmtId="0" fontId="30" fillId="0" borderId="0" xfId="3" applyFont="1" applyAlignment="1" applyProtection="1">
      <alignment vertical="center"/>
    </xf>
    <xf numFmtId="4" fontId="26" fillId="6" borderId="10" xfId="3" applyNumberFormat="1" applyFont="1" applyFill="1" applyBorder="1" applyAlignment="1" applyProtection="1">
      <alignment vertical="center"/>
    </xf>
    <xf numFmtId="0" fontId="26" fillId="6" borderId="4" xfId="3" applyFont="1" applyFill="1" applyBorder="1" applyAlignment="1" applyProtection="1">
      <alignment vertical="center"/>
    </xf>
    <xf numFmtId="0" fontId="26" fillId="6" borderId="14" xfId="3" applyFont="1" applyFill="1" applyBorder="1" applyAlignment="1" applyProtection="1">
      <alignment vertical="center"/>
    </xf>
    <xf numFmtId="0" fontId="26" fillId="5" borderId="15" xfId="3" applyFont="1" applyFill="1" applyBorder="1" applyAlignment="1" applyProtection="1">
      <alignment vertical="center"/>
    </xf>
    <xf numFmtId="41" fontId="30" fillId="0" borderId="0" xfId="6" applyFont="1" applyAlignment="1" applyProtection="1">
      <alignment vertical="center"/>
    </xf>
    <xf numFmtId="0" fontId="26" fillId="0" borderId="0" xfId="3" applyFont="1" applyAlignment="1" applyProtection="1">
      <alignment vertical="center"/>
    </xf>
    <xf numFmtId="41" fontId="21" fillId="0" borderId="0" xfId="6" applyFont="1" applyAlignment="1" applyProtection="1">
      <alignment vertical="center"/>
    </xf>
    <xf numFmtId="0" fontId="21" fillId="0" borderId="0" xfId="3" applyFont="1" applyAlignment="1" applyProtection="1">
      <alignment vertical="center"/>
    </xf>
    <xf numFmtId="0" fontId="30" fillId="4" borderId="2" xfId="3" applyFont="1" applyFill="1" applyBorder="1" applyAlignment="1" applyProtection="1">
      <alignment horizontal="center" vertical="center"/>
    </xf>
    <xf numFmtId="41" fontId="30" fillId="4" borderId="2" xfId="6" applyFont="1" applyFill="1" applyBorder="1" applyAlignment="1" applyProtection="1">
      <alignment horizontal="center" vertical="center"/>
    </xf>
    <xf numFmtId="0" fontId="30" fillId="0" borderId="2" xfId="3" applyFont="1" applyBorder="1" applyAlignment="1" applyProtection="1">
      <alignment horizontal="center" vertical="center"/>
      <protection locked="0"/>
    </xf>
    <xf numFmtId="0" fontId="30" fillId="0" borderId="2" xfId="3" applyFont="1" applyBorder="1" applyAlignment="1" applyProtection="1">
      <alignment vertical="center"/>
      <protection locked="0"/>
    </xf>
    <xf numFmtId="41" fontId="30" fillId="0" borderId="2" xfId="6" applyFont="1" applyBorder="1" applyAlignment="1" applyProtection="1">
      <alignment vertical="center"/>
      <protection locked="0"/>
    </xf>
    <xf numFmtId="188" fontId="30" fillId="0" borderId="2" xfId="6" applyNumberFormat="1" applyFont="1" applyBorder="1" applyAlignment="1" applyProtection="1">
      <alignment vertical="center"/>
      <protection locked="0"/>
    </xf>
    <xf numFmtId="4" fontId="30" fillId="0" borderId="2" xfId="6" applyNumberFormat="1" applyFont="1" applyBorder="1" applyAlignment="1" applyProtection="1">
      <alignment vertical="center"/>
      <protection locked="0"/>
    </xf>
    <xf numFmtId="4" fontId="30" fillId="0" borderId="2" xfId="3" applyNumberFormat="1" applyFont="1" applyBorder="1" applyAlignment="1" applyProtection="1">
      <alignment vertical="center"/>
      <protection locked="0"/>
    </xf>
    <xf numFmtId="0" fontId="30" fillId="0" borderId="7" xfId="3" applyFont="1" applyBorder="1" applyAlignment="1" applyProtection="1">
      <alignment vertical="center"/>
      <protection locked="0"/>
    </xf>
    <xf numFmtId="4" fontId="30" fillId="11" borderId="2" xfId="3" applyNumberFormat="1" applyFont="1" applyFill="1" applyBorder="1" applyAlignment="1" applyProtection="1">
      <alignment vertical="center"/>
    </xf>
    <xf numFmtId="41" fontId="30" fillId="11" borderId="2" xfId="6" applyFont="1" applyFill="1" applyBorder="1" applyAlignment="1" applyProtection="1">
      <alignment vertical="center"/>
    </xf>
    <xf numFmtId="0" fontId="30" fillId="11" borderId="2" xfId="3" applyFont="1" applyFill="1" applyBorder="1" applyAlignment="1" applyProtection="1">
      <alignment vertical="center"/>
    </xf>
    <xf numFmtId="0" fontId="30" fillId="0" borderId="0" xfId="3" applyFont="1" applyFill="1" applyBorder="1" applyAlignment="1" applyProtection="1">
      <alignment horizontal="center" vertical="center"/>
      <protection locked="0"/>
    </xf>
    <xf numFmtId="41" fontId="30" fillId="0" borderId="0" xfId="6" applyFont="1" applyFill="1" applyBorder="1" applyAlignment="1" applyProtection="1">
      <alignment horizontal="center" vertical="center"/>
      <protection locked="0"/>
    </xf>
    <xf numFmtId="0" fontId="30" fillId="0" borderId="0" xfId="3" applyFont="1" applyFill="1" applyBorder="1" applyAlignment="1" applyProtection="1">
      <alignment vertical="center"/>
      <protection locked="0"/>
    </xf>
    <xf numFmtId="41" fontId="30" fillId="0" borderId="0" xfId="6" applyFont="1" applyFill="1" applyBorder="1" applyAlignment="1" applyProtection="1">
      <alignment vertical="center"/>
      <protection locked="0"/>
    </xf>
    <xf numFmtId="0" fontId="30" fillId="0" borderId="0" xfId="3" applyFont="1" applyFill="1" applyBorder="1" applyAlignment="1" applyProtection="1">
      <alignment horizontal="center" vertical="center"/>
    </xf>
    <xf numFmtId="41" fontId="30" fillId="0" borderId="0" xfId="6" applyFont="1" applyFill="1" applyBorder="1" applyAlignment="1" applyProtection="1">
      <alignment horizontal="center" vertical="center"/>
    </xf>
    <xf numFmtId="0" fontId="30" fillId="0" borderId="0" xfId="3" applyFont="1" applyFill="1" applyBorder="1" applyAlignment="1" applyProtection="1">
      <alignment vertical="center"/>
    </xf>
    <xf numFmtId="41" fontId="30" fillId="0" borderId="0" xfId="6" applyFont="1" applyFill="1" applyBorder="1" applyAlignment="1" applyProtection="1">
      <alignment vertical="center"/>
    </xf>
    <xf numFmtId="0" fontId="30" fillId="12" borderId="2" xfId="3" applyFont="1" applyFill="1" applyBorder="1" applyAlignment="1" applyProtection="1">
      <alignment horizontal="center" vertical="center"/>
    </xf>
    <xf numFmtId="41" fontId="34" fillId="12" borderId="4" xfId="6" applyFont="1" applyFill="1" applyBorder="1" applyAlignment="1" applyProtection="1">
      <alignment vertical="center"/>
    </xf>
    <xf numFmtId="41" fontId="34" fillId="12" borderId="10" xfId="6" applyFont="1" applyFill="1" applyBorder="1" applyAlignment="1" applyProtection="1">
      <alignment horizontal="center" vertical="center"/>
    </xf>
    <xf numFmtId="41" fontId="34" fillId="12" borderId="4" xfId="6" applyFont="1" applyFill="1" applyBorder="1" applyAlignment="1" applyProtection="1">
      <alignment horizontal="center" vertical="center"/>
    </xf>
    <xf numFmtId="0" fontId="34" fillId="12" borderId="2" xfId="3" applyFont="1" applyFill="1" applyBorder="1" applyAlignment="1" applyProtection="1">
      <alignment horizontal="center" vertical="center"/>
    </xf>
    <xf numFmtId="0" fontId="30" fillId="0" borderId="4" xfId="3" applyFont="1" applyBorder="1" applyAlignment="1" applyProtection="1">
      <alignment horizontal="left" vertical="center"/>
      <protection locked="0"/>
    </xf>
    <xf numFmtId="187" fontId="30" fillId="7" borderId="2" xfId="6" applyNumberFormat="1" applyFont="1" applyFill="1" applyBorder="1" applyAlignment="1" applyProtection="1">
      <alignment vertical="center"/>
      <protection locked="0"/>
    </xf>
    <xf numFmtId="0" fontId="30" fillId="7" borderId="2" xfId="3" applyFont="1" applyFill="1" applyBorder="1" applyAlignment="1" applyProtection="1">
      <alignment vertical="center"/>
      <protection locked="0"/>
    </xf>
    <xf numFmtId="0" fontId="30" fillId="7" borderId="7" xfId="3" applyFont="1" applyFill="1" applyBorder="1" applyAlignment="1" applyProtection="1">
      <alignment vertical="center"/>
      <protection locked="0"/>
    </xf>
    <xf numFmtId="3" fontId="11" fillId="12" borderId="87" xfId="3" applyNumberFormat="1" applyFont="1" applyFill="1" applyBorder="1" applyAlignment="1" applyProtection="1">
      <alignment horizontal="center" vertical="center" wrapText="1"/>
    </xf>
    <xf numFmtId="180" fontId="5" fillId="7" borderId="10" xfId="4" applyNumberFormat="1" applyFont="1" applyFill="1" applyBorder="1" applyAlignment="1" applyProtection="1">
      <alignment vertical="center" wrapText="1"/>
      <protection locked="0"/>
    </xf>
    <xf numFmtId="0" fontId="7" fillId="7" borderId="2" xfId="3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2" fillId="0" borderId="0" xfId="3" applyAlignment="1" applyProtection="1">
      <alignment vertical="center"/>
      <protection hidden="1"/>
    </xf>
    <xf numFmtId="182" fontId="2" fillId="0" borderId="0" xfId="3" applyNumberFormat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left" vertical="center" indent="1"/>
      <protection hidden="1"/>
    </xf>
    <xf numFmtId="0" fontId="0" fillId="0" borderId="0" xfId="0" applyAlignment="1" applyProtection="1">
      <alignment horizontal="left" vertical="center" indent="2"/>
      <protection hidden="1"/>
    </xf>
    <xf numFmtId="0" fontId="37" fillId="14" borderId="2" xfId="0" applyFon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left" vertical="center" indent="1"/>
      <protection hidden="1"/>
    </xf>
    <xf numFmtId="0" fontId="36" fillId="0" borderId="2" xfId="0" applyFont="1" applyBorder="1" applyAlignment="1" applyProtection="1">
      <alignment horizontal="left" vertical="center" indent="1"/>
      <protection hidden="1"/>
    </xf>
    <xf numFmtId="0" fontId="5" fillId="6" borderId="14" xfId="3" applyFont="1" applyFill="1" applyBorder="1" applyAlignment="1" applyProtection="1">
      <alignment vertical="center"/>
      <protection locked="0"/>
    </xf>
    <xf numFmtId="0" fontId="5" fillId="0" borderId="2" xfId="3" applyFont="1" applyBorder="1" applyAlignment="1" applyProtection="1">
      <alignment vertical="center"/>
    </xf>
    <xf numFmtId="9" fontId="5" fillId="15" borderId="2" xfId="5" applyFont="1" applyFill="1" applyBorder="1" applyAlignment="1" applyProtection="1">
      <alignment horizontal="center" vertical="center"/>
      <protection locked="0"/>
    </xf>
    <xf numFmtId="0" fontId="5" fillId="15" borderId="26" xfId="3" applyFont="1" applyFill="1" applyBorder="1" applyAlignment="1" applyProtection="1">
      <alignment horizontal="center" vertical="center"/>
      <protection locked="0"/>
    </xf>
    <xf numFmtId="0" fontId="5" fillId="15" borderId="2" xfId="3" applyFont="1" applyFill="1" applyBorder="1" applyAlignment="1" applyProtection="1">
      <alignment horizontal="center" vertical="center"/>
      <protection locked="0"/>
    </xf>
    <xf numFmtId="3" fontId="5" fillId="15" borderId="2" xfId="3" applyNumberFormat="1" applyFont="1" applyFill="1" applyBorder="1" applyAlignment="1" applyProtection="1">
      <alignment horizontal="center" vertical="center"/>
      <protection locked="0"/>
    </xf>
    <xf numFmtId="183" fontId="5" fillId="15" borderId="2" xfId="3" applyNumberFormat="1" applyFont="1" applyFill="1" applyBorder="1" applyAlignment="1" applyProtection="1">
      <alignment horizontal="center" vertical="center"/>
      <protection locked="0"/>
    </xf>
    <xf numFmtId="0" fontId="5" fillId="15" borderId="2" xfId="3" applyFont="1" applyFill="1" applyBorder="1" applyAlignment="1" applyProtection="1">
      <alignment vertical="center"/>
    </xf>
    <xf numFmtId="3" fontId="11" fillId="12" borderId="63" xfId="3" applyNumberFormat="1" applyFont="1" applyFill="1" applyBorder="1" applyAlignment="1" applyProtection="1">
      <alignment horizontal="right" vertical="center" wrapText="1"/>
    </xf>
    <xf numFmtId="3" fontId="8" fillId="13" borderId="30" xfId="3" applyNumberFormat="1" applyFont="1" applyFill="1" applyBorder="1" applyAlignment="1" applyProtection="1">
      <alignment horizontal="center" vertical="center" wrapText="1"/>
      <protection locked="0"/>
    </xf>
    <xf numFmtId="3" fontId="8" fillId="13" borderId="101" xfId="3" applyNumberFormat="1" applyFont="1" applyFill="1" applyBorder="1" applyAlignment="1" applyProtection="1">
      <alignment horizontal="center" vertical="center" wrapText="1"/>
      <protection locked="0"/>
    </xf>
    <xf numFmtId="9" fontId="8" fillId="15" borderId="87" xfId="3" applyNumberFormat="1" applyFont="1" applyFill="1" applyBorder="1" applyAlignment="1" applyProtection="1">
      <alignment horizontal="center" vertical="center" wrapText="1"/>
      <protection locked="0"/>
    </xf>
    <xf numFmtId="3" fontId="8" fillId="12" borderId="87" xfId="3" applyNumberFormat="1" applyFont="1" applyFill="1" applyBorder="1" applyAlignment="1" applyProtection="1">
      <alignment horizontal="right" vertical="center" wrapText="1"/>
    </xf>
    <xf numFmtId="0" fontId="5" fillId="4" borderId="30" xfId="3" applyFont="1" applyFill="1" applyBorder="1" applyAlignment="1" applyProtection="1">
      <alignment horizontal="center" vertical="center" wrapText="1"/>
    </xf>
    <xf numFmtId="41" fontId="11" fillId="12" borderId="28" xfId="1" applyFont="1" applyFill="1" applyBorder="1" applyAlignment="1" applyProtection="1">
      <alignment horizontal="center" vertical="center" wrapText="1"/>
    </xf>
    <xf numFmtId="0" fontId="15" fillId="0" borderId="0" xfId="3" applyFont="1" applyAlignment="1" applyProtection="1">
      <alignment horizontal="center"/>
    </xf>
    <xf numFmtId="0" fontId="5" fillId="0" borderId="0" xfId="0" applyFont="1">
      <alignment vertical="center"/>
    </xf>
    <xf numFmtId="0" fontId="38" fillId="6" borderId="16" xfId="3" applyFont="1" applyFill="1" applyBorder="1" applyAlignment="1" applyProtection="1">
      <alignment horizontal="right" vertical="center"/>
    </xf>
    <xf numFmtId="0" fontId="38" fillId="6" borderId="0" xfId="3" applyFont="1" applyFill="1" applyBorder="1" applyAlignment="1" applyProtection="1">
      <alignment horizontal="right" vertical="center"/>
    </xf>
    <xf numFmtId="0" fontId="38" fillId="6" borderId="17" xfId="3" applyFont="1" applyFill="1" applyBorder="1" applyAlignment="1" applyProtection="1">
      <alignment horizontal="right" vertical="center"/>
    </xf>
    <xf numFmtId="0" fontId="38" fillId="6" borderId="16" xfId="3" applyFont="1" applyFill="1" applyBorder="1" applyProtection="1"/>
    <xf numFmtId="0" fontId="38" fillId="6" borderId="0" xfId="3" applyFont="1" applyFill="1" applyBorder="1" applyProtection="1"/>
    <xf numFmtId="0" fontId="38" fillId="6" borderId="17" xfId="3" applyFont="1" applyFill="1" applyBorder="1" applyProtection="1"/>
    <xf numFmtId="0" fontId="38" fillId="6" borderId="0" xfId="3" quotePrefix="1" applyFont="1" applyFill="1" applyBorder="1" applyProtection="1"/>
    <xf numFmtId="0" fontId="8" fillId="3" borderId="17" xfId="3" applyFont="1" applyFill="1" applyBorder="1" applyAlignment="1" applyProtection="1">
      <alignment horizontal="center" vertical="center" wrapText="1"/>
    </xf>
    <xf numFmtId="0" fontId="8" fillId="3" borderId="38" xfId="3" applyFont="1" applyFill="1" applyBorder="1" applyAlignment="1" applyProtection="1">
      <alignment horizontal="center" vertical="center" wrapText="1"/>
    </xf>
    <xf numFmtId="0" fontId="8" fillId="3" borderId="0" xfId="3" applyFont="1" applyFill="1" applyBorder="1" applyAlignment="1" applyProtection="1">
      <alignment horizontal="left" vertical="center" wrapText="1"/>
    </xf>
    <xf numFmtId="0" fontId="8" fillId="3" borderId="17" xfId="3" applyFont="1" applyFill="1" applyBorder="1" applyAlignment="1" applyProtection="1">
      <alignment horizontal="left" vertical="center" wrapText="1"/>
    </xf>
    <xf numFmtId="0" fontId="5" fillId="0" borderId="0" xfId="3" applyFont="1" applyBorder="1"/>
    <xf numFmtId="0" fontId="36" fillId="6" borderId="0" xfId="3" applyFont="1" applyFill="1" applyBorder="1" applyProtection="1"/>
    <xf numFmtId="0" fontId="5" fillId="0" borderId="17" xfId="3" applyFont="1" applyBorder="1"/>
    <xf numFmtId="0" fontId="5" fillId="0" borderId="0" xfId="3" applyFont="1" applyBorder="1" applyProtection="1"/>
    <xf numFmtId="0" fontId="42" fillId="6" borderId="0" xfId="3" applyFont="1" applyFill="1" applyBorder="1" applyProtection="1"/>
    <xf numFmtId="0" fontId="36" fillId="6" borderId="16" xfId="3" applyFont="1" applyFill="1" applyBorder="1" applyProtection="1"/>
    <xf numFmtId="0" fontId="43" fillId="6" borderId="0" xfId="3" applyFont="1" applyFill="1" applyBorder="1" applyProtection="1"/>
    <xf numFmtId="0" fontId="43" fillId="6" borderId="17" xfId="3" applyFont="1" applyFill="1" applyBorder="1" applyProtection="1"/>
    <xf numFmtId="0" fontId="36" fillId="6" borderId="0" xfId="3" quotePrefix="1" applyFont="1" applyFill="1" applyBorder="1" applyProtection="1"/>
    <xf numFmtId="0" fontId="44" fillId="6" borderId="16" xfId="3" applyFont="1" applyFill="1" applyBorder="1" applyProtection="1"/>
    <xf numFmtId="0" fontId="44" fillId="6" borderId="18" xfId="3" applyFont="1" applyFill="1" applyBorder="1" applyProtection="1"/>
    <xf numFmtId="0" fontId="43" fillId="6" borderId="19" xfId="3" applyFont="1" applyFill="1" applyBorder="1" applyProtection="1"/>
    <xf numFmtId="0" fontId="43" fillId="6" borderId="20" xfId="3" applyFont="1" applyFill="1" applyBorder="1" applyProtection="1"/>
    <xf numFmtId="0" fontId="5" fillId="3" borderId="7" xfId="3" applyFont="1" applyFill="1" applyBorder="1" applyAlignment="1" applyProtection="1">
      <alignment horizontal="center" vertical="center" wrapText="1"/>
      <protection hidden="1"/>
    </xf>
    <xf numFmtId="0" fontId="8" fillId="0" borderId="2" xfId="3" applyFont="1" applyBorder="1" applyAlignment="1" applyProtection="1">
      <alignment horizontal="center" vertical="center" wrapText="1"/>
      <protection hidden="1"/>
    </xf>
    <xf numFmtId="41" fontId="8" fillId="0" borderId="2" xfId="1" applyFont="1" applyBorder="1" applyAlignment="1" applyProtection="1">
      <alignment horizontal="right" vertical="center" wrapText="1" indent="1"/>
      <protection hidden="1"/>
    </xf>
    <xf numFmtId="0" fontId="11" fillId="10" borderId="29" xfId="3" applyFont="1" applyFill="1" applyBorder="1" applyAlignment="1" applyProtection="1">
      <alignment horizontal="center" vertical="center" wrapText="1"/>
      <protection hidden="1"/>
    </xf>
    <xf numFmtId="0" fontId="11" fillId="10" borderId="30" xfId="3" applyFont="1" applyFill="1" applyBorder="1" applyAlignment="1" applyProtection="1">
      <alignment horizontal="center" vertical="center" wrapText="1"/>
      <protection hidden="1"/>
    </xf>
    <xf numFmtId="0" fontId="8" fillId="0" borderId="28" xfId="3" applyFont="1" applyBorder="1" applyAlignment="1" applyProtection="1">
      <alignment horizontal="center" vertical="center" wrapText="1"/>
      <protection hidden="1"/>
    </xf>
    <xf numFmtId="41" fontId="8" fillId="0" borderId="28" xfId="1" applyFont="1" applyBorder="1" applyAlignment="1" applyProtection="1">
      <alignment horizontal="right" vertical="center" wrapText="1" indent="1"/>
      <protection hidden="1"/>
    </xf>
    <xf numFmtId="0" fontId="35" fillId="0" borderId="10" xfId="0" applyFont="1" applyBorder="1" applyAlignment="1" applyProtection="1">
      <alignment horizontal="center" vertical="center"/>
      <protection hidden="1"/>
    </xf>
    <xf numFmtId="0" fontId="36" fillId="0" borderId="10" xfId="0" applyFont="1" applyBorder="1" applyAlignment="1" applyProtection="1">
      <alignment horizontal="center" vertical="center"/>
      <protection hidden="1"/>
    </xf>
    <xf numFmtId="201" fontId="5" fillId="0" borderId="4" xfId="1" applyNumberFormat="1" applyFont="1" applyBorder="1" applyAlignment="1" applyProtection="1">
      <alignment horizontal="right" vertical="center" indent="1"/>
      <protection hidden="1"/>
    </xf>
    <xf numFmtId="9" fontId="5" fillId="15" borderId="4" xfId="2" applyFont="1" applyFill="1" applyBorder="1" applyAlignment="1" applyProtection="1">
      <alignment horizontal="right" vertical="center" indent="1"/>
      <protection locked="0"/>
    </xf>
    <xf numFmtId="201" fontId="36" fillId="0" borderId="4" xfId="1" applyNumberFormat="1" applyFont="1" applyBorder="1" applyAlignment="1" applyProtection="1">
      <alignment horizontal="right" vertical="center" indent="1"/>
      <protection hidden="1"/>
    </xf>
    <xf numFmtId="0" fontId="37" fillId="14" borderId="7" xfId="0" applyFont="1" applyFill="1" applyBorder="1" applyAlignment="1" applyProtection="1">
      <alignment horizontal="center" vertical="center" wrapText="1"/>
      <protection hidden="1"/>
    </xf>
    <xf numFmtId="201" fontId="5" fillId="9" borderId="29" xfId="1" applyNumberFormat="1" applyFont="1" applyFill="1" applyBorder="1" applyAlignment="1" applyProtection="1">
      <alignment horizontal="right" vertical="center" indent="1"/>
      <protection hidden="1"/>
    </xf>
    <xf numFmtId="201" fontId="5" fillId="9" borderId="30" xfId="1" applyNumberFormat="1" applyFont="1" applyFill="1" applyBorder="1" applyAlignment="1" applyProtection="1">
      <alignment horizontal="right" vertical="center" indent="1"/>
      <protection hidden="1"/>
    </xf>
    <xf numFmtId="201" fontId="5" fillId="9" borderId="31" xfId="1" applyNumberFormat="1" applyFont="1" applyFill="1" applyBorder="1" applyAlignment="1" applyProtection="1">
      <alignment horizontal="right" vertical="center" indent="1"/>
      <protection hidden="1"/>
    </xf>
    <xf numFmtId="201" fontId="5" fillId="9" borderId="26" xfId="1" applyNumberFormat="1" applyFont="1" applyFill="1" applyBorder="1" applyAlignment="1" applyProtection="1">
      <alignment horizontal="right" vertical="center" indent="1"/>
      <protection hidden="1"/>
    </xf>
    <xf numFmtId="201" fontId="5" fillId="9" borderId="2" xfId="1" applyNumberFormat="1" applyFont="1" applyFill="1" applyBorder="1" applyAlignment="1" applyProtection="1">
      <alignment horizontal="right" vertical="center" indent="1"/>
      <protection hidden="1"/>
    </xf>
    <xf numFmtId="201" fontId="5" fillId="9" borderId="14" xfId="1" applyNumberFormat="1" applyFont="1" applyFill="1" applyBorder="1" applyAlignment="1" applyProtection="1">
      <alignment horizontal="right" vertical="center" indent="1"/>
      <protection hidden="1"/>
    </xf>
    <xf numFmtId="201" fontId="36" fillId="9" borderId="27" xfId="1" applyNumberFormat="1" applyFont="1" applyFill="1" applyBorder="1" applyAlignment="1" applyProtection="1">
      <alignment horizontal="right" vertical="center" indent="1"/>
      <protection hidden="1"/>
    </xf>
    <xf numFmtId="201" fontId="36" fillId="9" borderId="28" xfId="1" applyNumberFormat="1" applyFont="1" applyFill="1" applyBorder="1" applyAlignment="1" applyProtection="1">
      <alignment horizontal="right" vertical="center" indent="1"/>
      <protection hidden="1"/>
    </xf>
    <xf numFmtId="201" fontId="36" fillId="9" borderId="15" xfId="1" applyNumberFormat="1" applyFont="1" applyFill="1" applyBorder="1" applyAlignment="1" applyProtection="1">
      <alignment horizontal="right" vertical="center" indent="1"/>
      <protection hidden="1"/>
    </xf>
    <xf numFmtId="0" fontId="5" fillId="3" borderId="7" xfId="3" applyFont="1" applyFill="1" applyBorder="1" applyAlignment="1" applyProtection="1">
      <alignment horizontal="center" vertical="center" wrapText="1"/>
      <protection hidden="1"/>
    </xf>
    <xf numFmtId="0" fontId="5" fillId="3" borderId="2" xfId="3" applyFont="1" applyFill="1" applyBorder="1" applyAlignment="1" applyProtection="1">
      <alignment horizontal="center" vertical="center" wrapText="1"/>
      <protection hidden="1"/>
    </xf>
    <xf numFmtId="0" fontId="45" fillId="0" borderId="2" xfId="0" applyFont="1" applyBorder="1" applyAlignment="1">
      <alignment horizontal="center" vertical="center" wrapText="1"/>
    </xf>
    <xf numFmtId="202" fontId="45" fillId="0" borderId="2" xfId="0" applyNumberFormat="1" applyFont="1" applyBorder="1" applyAlignment="1">
      <alignment horizontal="center" vertical="center" wrapText="1"/>
    </xf>
    <xf numFmtId="202" fontId="46" fillId="0" borderId="2" xfId="0" applyNumberFormat="1" applyFont="1" applyBorder="1" applyAlignment="1">
      <alignment horizontal="center" vertical="center" wrapText="1"/>
    </xf>
    <xf numFmtId="0" fontId="8" fillId="3" borderId="2" xfId="3" applyFont="1" applyFill="1" applyBorder="1" applyAlignment="1" applyProtection="1">
      <alignment horizontal="center" vertical="center" wrapText="1"/>
    </xf>
    <xf numFmtId="0" fontId="12" fillId="6" borderId="21" xfId="3" applyFont="1" applyFill="1" applyBorder="1" applyAlignment="1" applyProtection="1">
      <alignment horizontal="center" vertical="center"/>
    </xf>
    <xf numFmtId="0" fontId="12" fillId="6" borderId="22" xfId="3" applyFont="1" applyFill="1" applyBorder="1" applyAlignment="1" applyProtection="1">
      <alignment horizontal="center" vertical="center"/>
    </xf>
    <xf numFmtId="0" fontId="12" fillId="6" borderId="23" xfId="3" applyFont="1" applyFill="1" applyBorder="1" applyAlignment="1" applyProtection="1">
      <alignment horizontal="center" vertical="center"/>
    </xf>
    <xf numFmtId="0" fontId="38" fillId="6" borderId="16" xfId="3" applyFont="1" applyFill="1" applyBorder="1" applyAlignment="1" applyProtection="1">
      <alignment horizontal="right" vertical="center"/>
    </xf>
    <xf numFmtId="0" fontId="38" fillId="6" borderId="0" xfId="3" applyFont="1" applyFill="1" applyBorder="1" applyAlignment="1" applyProtection="1">
      <alignment horizontal="right" vertical="center"/>
    </xf>
    <xf numFmtId="0" fontId="38" fillId="6" borderId="17" xfId="3" applyFont="1" applyFill="1" applyBorder="1" applyAlignment="1" applyProtection="1">
      <alignment horizontal="right" vertical="center"/>
    </xf>
    <xf numFmtId="0" fontId="16" fillId="8" borderId="61" xfId="3" applyFont="1" applyFill="1" applyBorder="1" applyAlignment="1" applyProtection="1">
      <alignment horizontal="center" vertical="center" wrapText="1"/>
    </xf>
    <xf numFmtId="0" fontId="16" fillId="8" borderId="62" xfId="3" applyFont="1" applyFill="1" applyBorder="1" applyAlignment="1" applyProtection="1">
      <alignment horizontal="center" vertical="center" wrapText="1"/>
    </xf>
    <xf numFmtId="0" fontId="8" fillId="3" borderId="43" xfId="3" applyFont="1" applyFill="1" applyBorder="1" applyAlignment="1" applyProtection="1">
      <alignment horizontal="center" vertical="center" wrapText="1"/>
    </xf>
    <xf numFmtId="0" fontId="8" fillId="3" borderId="37" xfId="3" applyFont="1" applyFill="1" applyBorder="1" applyAlignment="1" applyProtection="1">
      <alignment horizontal="center" vertical="center" wrapText="1"/>
    </xf>
    <xf numFmtId="0" fontId="8" fillId="3" borderId="44" xfId="3" applyFont="1" applyFill="1" applyBorder="1" applyAlignment="1" applyProtection="1">
      <alignment horizontal="center" vertical="center" wrapText="1"/>
    </xf>
    <xf numFmtId="0" fontId="8" fillId="3" borderId="56" xfId="3" applyFont="1" applyFill="1" applyBorder="1" applyAlignment="1" applyProtection="1">
      <alignment horizontal="center" vertical="center" wrapText="1"/>
    </xf>
    <xf numFmtId="0" fontId="8" fillId="3" borderId="57" xfId="3" applyFont="1" applyFill="1" applyBorder="1" applyAlignment="1" applyProtection="1">
      <alignment horizontal="center" vertical="center" wrapText="1"/>
    </xf>
    <xf numFmtId="0" fontId="8" fillId="3" borderId="58" xfId="3" applyFont="1" applyFill="1" applyBorder="1" applyAlignment="1" applyProtection="1">
      <alignment horizontal="center" vertical="center" wrapText="1"/>
    </xf>
    <xf numFmtId="0" fontId="8" fillId="3" borderId="59" xfId="3" applyFont="1" applyFill="1" applyBorder="1" applyAlignment="1" applyProtection="1">
      <alignment horizontal="center" vertical="center" wrapText="1"/>
    </xf>
    <xf numFmtId="0" fontId="8" fillId="3" borderId="60" xfId="3" applyFont="1" applyFill="1" applyBorder="1" applyAlignment="1" applyProtection="1">
      <alignment horizontal="center" vertical="center" wrapText="1"/>
    </xf>
    <xf numFmtId="0" fontId="8" fillId="3" borderId="9" xfId="3" applyFont="1" applyFill="1" applyBorder="1" applyAlignment="1" applyProtection="1">
      <alignment horizontal="center" vertical="center" wrapText="1"/>
    </xf>
    <xf numFmtId="0" fontId="8" fillId="15" borderId="36" xfId="3" applyFont="1" applyFill="1" applyBorder="1" applyAlignment="1" applyProtection="1">
      <alignment horizontal="center" vertical="center" wrapText="1"/>
      <protection locked="0"/>
    </xf>
    <xf numFmtId="0" fontId="8" fillId="15" borderId="80" xfId="3" applyFont="1" applyFill="1" applyBorder="1" applyAlignment="1" applyProtection="1">
      <alignment horizontal="center" vertical="center" wrapText="1"/>
      <protection locked="0"/>
    </xf>
    <xf numFmtId="0" fontId="15" fillId="0" borderId="0" xfId="3" applyFont="1" applyAlignment="1" applyProtection="1">
      <alignment horizontal="center"/>
    </xf>
    <xf numFmtId="0" fontId="8" fillId="13" borderId="73" xfId="3" applyFont="1" applyFill="1" applyBorder="1" applyAlignment="1" applyProtection="1">
      <alignment horizontal="center" vertical="center" wrapText="1"/>
      <protection locked="0"/>
    </xf>
    <xf numFmtId="0" fontId="8" fillId="13" borderId="74" xfId="3" applyFont="1" applyFill="1" applyBorder="1" applyAlignment="1" applyProtection="1">
      <alignment horizontal="center" vertical="center" wrapText="1"/>
      <protection locked="0"/>
    </xf>
    <xf numFmtId="0" fontId="8" fillId="13" borderId="75" xfId="3" applyFont="1" applyFill="1" applyBorder="1" applyAlignment="1" applyProtection="1">
      <alignment horizontal="center" vertical="center" wrapText="1"/>
      <protection locked="0"/>
    </xf>
    <xf numFmtId="0" fontId="8" fillId="13" borderId="78" xfId="3" applyFont="1" applyFill="1" applyBorder="1" applyAlignment="1" applyProtection="1">
      <alignment horizontal="center" vertical="center" wrapText="1"/>
      <protection locked="0"/>
    </xf>
    <xf numFmtId="0" fontId="8" fillId="13" borderId="79" xfId="3" applyFont="1" applyFill="1" applyBorder="1" applyAlignment="1" applyProtection="1">
      <alignment horizontal="center" vertical="center" wrapText="1"/>
      <protection locked="0"/>
    </xf>
    <xf numFmtId="0" fontId="8" fillId="0" borderId="38" xfId="3" applyFont="1" applyFill="1" applyBorder="1" applyAlignment="1" applyProtection="1">
      <alignment horizontal="center" vertical="center" wrapText="1"/>
      <protection locked="0"/>
    </xf>
    <xf numFmtId="0" fontId="8" fillId="0" borderId="80" xfId="3" applyFont="1" applyFill="1" applyBorder="1" applyAlignment="1" applyProtection="1">
      <alignment horizontal="center" vertical="center" wrapText="1"/>
      <protection locked="0"/>
    </xf>
    <xf numFmtId="0" fontId="5" fillId="0" borderId="19" xfId="3" applyFont="1" applyBorder="1" applyAlignment="1" applyProtection="1">
      <alignment horizontal="left" vertical="center"/>
    </xf>
    <xf numFmtId="0" fontId="11" fillId="12" borderId="8" xfId="3" applyFont="1" applyFill="1" applyBorder="1" applyAlignment="1" applyProtection="1">
      <alignment horizontal="center" vertical="center" wrapText="1"/>
    </xf>
    <xf numFmtId="0" fontId="11" fillId="12" borderId="11" xfId="3" applyFont="1" applyFill="1" applyBorder="1" applyAlignment="1" applyProtection="1">
      <alignment horizontal="center" vertical="center" wrapText="1"/>
    </xf>
    <xf numFmtId="0" fontId="11" fillId="12" borderId="5" xfId="3" applyFont="1" applyFill="1" applyBorder="1" applyAlignment="1" applyProtection="1">
      <alignment horizontal="center" vertical="center" wrapText="1"/>
    </xf>
    <xf numFmtId="0" fontId="8" fillId="12" borderId="10" xfId="3" applyFont="1" applyFill="1" applyBorder="1" applyAlignment="1" applyProtection="1">
      <alignment horizontal="left" vertical="center" wrapText="1"/>
    </xf>
    <xf numFmtId="0" fontId="8" fillId="12" borderId="6" xfId="3" applyFont="1" applyFill="1" applyBorder="1" applyAlignment="1" applyProtection="1">
      <alignment horizontal="left" vertical="center" wrapText="1"/>
    </xf>
    <xf numFmtId="0" fontId="8" fillId="12" borderId="4" xfId="3" applyFont="1" applyFill="1" applyBorder="1" applyAlignment="1" applyProtection="1">
      <alignment horizontal="left" vertical="center" wrapText="1"/>
    </xf>
    <xf numFmtId="0" fontId="8" fillId="0" borderId="43" xfId="3" applyFont="1" applyFill="1" applyBorder="1" applyAlignment="1" applyProtection="1">
      <alignment horizontal="center" vertical="center" wrapText="1"/>
      <protection locked="0"/>
    </xf>
    <xf numFmtId="0" fontId="8" fillId="0" borderId="100" xfId="3" applyFont="1" applyFill="1" applyBorder="1" applyAlignment="1" applyProtection="1">
      <alignment horizontal="center" vertical="center" wrapText="1"/>
      <protection locked="0"/>
    </xf>
    <xf numFmtId="0" fontId="11" fillId="12" borderId="84" xfId="3" applyFont="1" applyFill="1" applyBorder="1" applyAlignment="1" applyProtection="1">
      <alignment horizontal="center" vertical="center" wrapText="1"/>
    </xf>
    <xf numFmtId="0" fontId="11" fillId="12" borderId="85" xfId="3" applyFont="1" applyFill="1" applyBorder="1" applyAlignment="1" applyProtection="1">
      <alignment horizontal="center" vertical="center" wrapText="1"/>
    </xf>
    <xf numFmtId="0" fontId="11" fillId="12" borderId="86" xfId="3" applyFont="1" applyFill="1" applyBorder="1" applyAlignment="1" applyProtection="1">
      <alignment horizontal="center" vertical="center" wrapText="1"/>
    </xf>
    <xf numFmtId="0" fontId="8" fillId="13" borderId="21" xfId="3" applyFont="1" applyFill="1" applyBorder="1" applyAlignment="1" applyProtection="1">
      <alignment horizontal="center" vertical="center" wrapText="1"/>
    </xf>
    <xf numFmtId="0" fontId="8" fillId="13" borderId="82" xfId="3" applyFont="1" applyFill="1" applyBorder="1" applyAlignment="1" applyProtection="1">
      <alignment horizontal="center" vertical="center" wrapText="1"/>
    </xf>
    <xf numFmtId="0" fontId="8" fillId="13" borderId="98" xfId="3" applyFont="1" applyFill="1" applyBorder="1" applyAlignment="1" applyProtection="1">
      <alignment horizontal="center" vertical="center" wrapText="1"/>
    </xf>
    <xf numFmtId="0" fontId="8" fillId="13" borderId="16" xfId="3" applyFont="1" applyFill="1" applyBorder="1" applyAlignment="1" applyProtection="1">
      <alignment horizontal="center" vertical="center" wrapText="1"/>
    </xf>
    <xf numFmtId="0" fontId="8" fillId="13" borderId="73" xfId="3" applyFont="1" applyFill="1" applyBorder="1" applyAlignment="1" applyProtection="1">
      <alignment horizontal="center" vertical="center" wrapText="1"/>
    </xf>
    <xf numFmtId="0" fontId="8" fillId="13" borderId="74" xfId="3" applyFont="1" applyFill="1" applyBorder="1" applyAlignment="1" applyProtection="1">
      <alignment horizontal="center" vertical="center" wrapText="1"/>
    </xf>
    <xf numFmtId="0" fontId="8" fillId="13" borderId="75" xfId="3" applyFont="1" applyFill="1" applyBorder="1" applyAlignment="1" applyProtection="1">
      <alignment horizontal="center" vertical="center" wrapText="1"/>
    </xf>
    <xf numFmtId="0" fontId="8" fillId="15" borderId="88" xfId="3" applyFont="1" applyFill="1" applyBorder="1" applyAlignment="1" applyProtection="1">
      <alignment horizontal="center" vertical="center" wrapText="1"/>
      <protection locked="0"/>
    </xf>
    <xf numFmtId="0" fontId="8" fillId="15" borderId="89" xfId="3" applyFont="1" applyFill="1" applyBorder="1" applyAlignment="1" applyProtection="1">
      <alignment horizontal="center" vertical="center" wrapText="1"/>
      <protection locked="0"/>
    </xf>
    <xf numFmtId="0" fontId="11" fillId="12" borderId="81" xfId="3" applyFont="1" applyFill="1" applyBorder="1" applyAlignment="1" applyProtection="1">
      <alignment horizontal="center" vertical="center" wrapText="1"/>
    </xf>
    <xf numFmtId="0" fontId="11" fillId="12" borderId="66" xfId="3" applyFont="1" applyFill="1" applyBorder="1" applyAlignment="1" applyProtection="1">
      <alignment horizontal="center" vertical="center" wrapText="1"/>
    </xf>
    <xf numFmtId="0" fontId="11" fillId="12" borderId="35" xfId="3" applyFont="1" applyFill="1" applyBorder="1" applyAlignment="1" applyProtection="1">
      <alignment horizontal="center" vertical="center" wrapText="1"/>
    </xf>
    <xf numFmtId="0" fontId="11" fillId="12" borderId="83" xfId="3" applyFont="1" applyFill="1" applyBorder="1" applyAlignment="1" applyProtection="1">
      <alignment horizontal="center" vertical="center" wrapText="1"/>
    </xf>
    <xf numFmtId="0" fontId="11" fillId="12" borderId="39" xfId="3" applyFont="1" applyFill="1" applyBorder="1" applyAlignment="1" applyProtection="1">
      <alignment horizontal="center" vertical="center" wrapText="1"/>
    </xf>
    <xf numFmtId="0" fontId="11" fillId="12" borderId="33" xfId="3" applyFont="1" applyFill="1" applyBorder="1" applyAlignment="1" applyProtection="1">
      <alignment horizontal="center" vertical="center" wrapText="1"/>
    </xf>
    <xf numFmtId="0" fontId="8" fillId="12" borderId="10" xfId="3" applyFont="1" applyFill="1" applyBorder="1" applyAlignment="1" applyProtection="1">
      <alignment horizontal="center" vertical="center" wrapText="1"/>
    </xf>
    <xf numFmtId="0" fontId="8" fillId="12" borderId="6" xfId="3" applyFont="1" applyFill="1" applyBorder="1" applyAlignment="1" applyProtection="1">
      <alignment horizontal="center" vertical="center" wrapText="1"/>
    </xf>
    <xf numFmtId="0" fontId="8" fillId="12" borderId="4" xfId="3" applyFont="1" applyFill="1" applyBorder="1" applyAlignment="1" applyProtection="1">
      <alignment horizontal="center" vertical="center" wrapText="1"/>
    </xf>
    <xf numFmtId="0" fontId="8" fillId="12" borderId="102" xfId="3" applyFont="1" applyFill="1" applyBorder="1" applyAlignment="1" applyProtection="1">
      <alignment horizontal="center" vertical="center" wrapText="1"/>
    </xf>
    <xf numFmtId="0" fontId="8" fillId="12" borderId="103" xfId="3" applyFont="1" applyFill="1" applyBorder="1" applyAlignment="1" applyProtection="1">
      <alignment horizontal="center" vertical="center" wrapText="1"/>
    </xf>
    <xf numFmtId="0" fontId="8" fillId="12" borderId="104" xfId="3" applyFont="1" applyFill="1" applyBorder="1" applyAlignment="1" applyProtection="1">
      <alignment horizontal="center" vertical="center" wrapText="1"/>
    </xf>
    <xf numFmtId="0" fontId="10" fillId="0" borderId="0" xfId="3" applyFont="1" applyBorder="1" applyAlignment="1" applyProtection="1">
      <alignment horizontal="center" vertical="center"/>
    </xf>
    <xf numFmtId="0" fontId="5" fillId="4" borderId="30" xfId="3" applyFont="1" applyFill="1" applyBorder="1" applyAlignment="1" applyProtection="1">
      <alignment horizontal="center" vertical="center" wrapText="1"/>
    </xf>
    <xf numFmtId="0" fontId="5" fillId="4" borderId="31" xfId="3" applyFont="1" applyFill="1" applyBorder="1" applyAlignment="1" applyProtection="1">
      <alignment horizontal="center" vertical="center" wrapText="1"/>
    </xf>
    <xf numFmtId="0" fontId="5" fillId="0" borderId="2" xfId="3" applyFont="1" applyBorder="1" applyAlignment="1" applyProtection="1">
      <alignment horizontal="center" vertical="center"/>
      <protection locked="0"/>
    </xf>
    <xf numFmtId="0" fontId="5" fillId="0" borderId="14" xfId="3" applyFont="1" applyBorder="1" applyAlignment="1" applyProtection="1">
      <alignment horizontal="center" vertical="center"/>
      <protection locked="0"/>
    </xf>
    <xf numFmtId="0" fontId="8" fillId="15" borderId="34" xfId="3" applyFont="1" applyFill="1" applyBorder="1" applyAlignment="1" applyProtection="1">
      <alignment horizontal="center" vertical="center" wrapText="1"/>
      <protection locked="0"/>
    </xf>
    <xf numFmtId="0" fontId="8" fillId="15" borderId="99" xfId="3" applyFont="1" applyFill="1" applyBorder="1" applyAlignment="1" applyProtection="1">
      <alignment horizontal="center" vertical="center" wrapText="1"/>
      <protection locked="0"/>
    </xf>
    <xf numFmtId="0" fontId="10" fillId="0" borderId="19" xfId="3" applyFont="1" applyBorder="1" applyAlignment="1" applyProtection="1">
      <alignment horizontal="center" vertical="center"/>
    </xf>
    <xf numFmtId="0" fontId="5" fillId="0" borderId="19" xfId="3" applyFont="1" applyBorder="1" applyAlignment="1" applyProtection="1">
      <alignment horizontal="center" vertical="center"/>
    </xf>
    <xf numFmtId="0" fontId="5" fillId="0" borderId="26" xfId="3" applyFont="1" applyBorder="1" applyAlignment="1" applyProtection="1">
      <alignment horizontal="center" vertical="center"/>
    </xf>
    <xf numFmtId="0" fontId="5" fillId="0" borderId="2" xfId="3" applyFont="1" applyBorder="1" applyAlignment="1" applyProtection="1">
      <alignment horizontal="center" vertical="center"/>
    </xf>
    <xf numFmtId="0" fontId="5" fillId="0" borderId="93" xfId="3" applyFont="1" applyBorder="1" applyAlignment="1" applyProtection="1">
      <alignment horizontal="center" vertical="center" wrapText="1"/>
      <protection locked="0"/>
    </xf>
    <xf numFmtId="0" fontId="5" fillId="0" borderId="94" xfId="3" applyFont="1" applyBorder="1" applyAlignment="1" applyProtection="1">
      <alignment horizontal="center" vertical="center" wrapText="1"/>
      <protection locked="0"/>
    </xf>
    <xf numFmtId="0" fontId="5" fillId="4" borderId="90" xfId="3" applyFont="1" applyFill="1" applyBorder="1" applyAlignment="1" applyProtection="1">
      <alignment horizontal="center" vertical="center" wrapText="1"/>
    </xf>
    <xf numFmtId="0" fontId="5" fillId="4" borderId="74" xfId="3" applyFont="1" applyFill="1" applyBorder="1" applyAlignment="1" applyProtection="1">
      <alignment horizontal="center" vertical="center" wrapText="1"/>
    </xf>
    <xf numFmtId="0" fontId="5" fillId="4" borderId="75" xfId="3" applyFont="1" applyFill="1" applyBorder="1" applyAlignment="1" applyProtection="1">
      <alignment horizontal="center" vertical="center" wrapText="1"/>
    </xf>
    <xf numFmtId="0" fontId="5" fillId="4" borderId="73" xfId="3" applyFont="1" applyFill="1" applyBorder="1" applyAlignment="1" applyProtection="1">
      <alignment horizontal="center" vertical="center" wrapText="1"/>
    </xf>
    <xf numFmtId="0" fontId="5" fillId="4" borderId="92" xfId="3" applyFont="1" applyFill="1" applyBorder="1" applyAlignment="1" applyProtection="1">
      <alignment horizontal="center" vertical="center" wrapText="1"/>
    </xf>
    <xf numFmtId="0" fontId="11" fillId="12" borderId="27" xfId="3" applyFont="1" applyFill="1" applyBorder="1" applyAlignment="1" applyProtection="1">
      <alignment horizontal="center" vertical="center" wrapText="1"/>
    </xf>
    <xf numFmtId="0" fontId="11" fillId="12" borderId="28" xfId="3" applyFont="1" applyFill="1" applyBorder="1" applyAlignment="1" applyProtection="1">
      <alignment horizontal="center" vertical="center" wrapText="1"/>
    </xf>
    <xf numFmtId="0" fontId="5" fillId="0" borderId="28" xfId="3" applyFont="1" applyBorder="1" applyAlignment="1" applyProtection="1">
      <alignment horizontal="center" vertical="center" wrapText="1"/>
      <protection locked="0"/>
    </xf>
    <xf numFmtId="0" fontId="5" fillId="0" borderId="15" xfId="3" applyFont="1" applyBorder="1" applyAlignment="1" applyProtection="1">
      <alignment horizontal="center" vertical="center" wrapText="1"/>
      <protection locked="0"/>
    </xf>
    <xf numFmtId="0" fontId="5" fillId="4" borderId="29" xfId="3" applyFont="1" applyFill="1" applyBorder="1" applyAlignment="1" applyProtection="1">
      <alignment horizontal="center" vertical="center" wrapText="1"/>
    </xf>
    <xf numFmtId="0" fontId="5" fillId="15" borderId="26" xfId="3" applyFont="1" applyFill="1" applyBorder="1" applyAlignment="1" applyProtection="1">
      <alignment horizontal="center" vertical="center"/>
    </xf>
    <xf numFmtId="0" fontId="5" fillId="15" borderId="2" xfId="3" applyFont="1" applyFill="1" applyBorder="1" applyAlignment="1" applyProtection="1">
      <alignment horizontal="center" vertical="center"/>
    </xf>
    <xf numFmtId="41" fontId="5" fillId="4" borderId="2" xfId="6" applyFont="1" applyFill="1" applyBorder="1" applyAlignment="1" applyProtection="1">
      <alignment horizontal="center" vertical="center" wrapText="1"/>
      <protection hidden="1"/>
    </xf>
    <xf numFmtId="177" fontId="5" fillId="4" borderId="7" xfId="3" applyNumberFormat="1" applyFont="1" applyFill="1" applyBorder="1" applyAlignment="1" applyProtection="1">
      <alignment horizontal="center" vertical="center" wrapText="1"/>
      <protection hidden="1"/>
    </xf>
    <xf numFmtId="177" fontId="5" fillId="4" borderId="3" xfId="3" applyNumberFormat="1" applyFont="1" applyFill="1" applyBorder="1" applyAlignment="1" applyProtection="1">
      <alignment horizontal="center" vertical="center" wrapText="1"/>
      <protection hidden="1"/>
    </xf>
    <xf numFmtId="0" fontId="5" fillId="3" borderId="7" xfId="3" applyFont="1" applyFill="1" applyBorder="1" applyAlignment="1" applyProtection="1">
      <alignment horizontal="center" vertical="center" wrapText="1"/>
      <protection hidden="1"/>
    </xf>
    <xf numFmtId="0" fontId="5" fillId="6" borderId="3" xfId="3" applyFont="1" applyFill="1" applyBorder="1" applyAlignment="1" applyProtection="1">
      <alignment horizontal="center" vertical="center" wrapText="1"/>
      <protection hidden="1"/>
    </xf>
    <xf numFmtId="0" fontId="5" fillId="3" borderId="10" xfId="3" applyFont="1" applyFill="1" applyBorder="1" applyAlignment="1" applyProtection="1">
      <alignment horizontal="center" vertical="center" wrapText="1"/>
      <protection hidden="1"/>
    </xf>
    <xf numFmtId="0" fontId="5" fillId="3" borderId="4" xfId="3" applyFont="1" applyFill="1" applyBorder="1" applyAlignment="1" applyProtection="1">
      <alignment horizontal="center" vertical="center" wrapText="1"/>
      <protection hidden="1"/>
    </xf>
    <xf numFmtId="0" fontId="5" fillId="4" borderId="2" xfId="3" applyFont="1" applyFill="1" applyBorder="1" applyAlignment="1" applyProtection="1">
      <alignment horizontal="center" vertical="center" wrapText="1"/>
      <protection hidden="1"/>
    </xf>
    <xf numFmtId="0" fontId="5" fillId="4" borderId="7" xfId="3" applyFont="1" applyFill="1" applyBorder="1" applyAlignment="1" applyProtection="1">
      <alignment horizontal="center" vertical="center" wrapText="1"/>
      <protection hidden="1"/>
    </xf>
    <xf numFmtId="0" fontId="5" fillId="6" borderId="4" xfId="3" applyFont="1" applyFill="1" applyBorder="1" applyAlignment="1" applyProtection="1">
      <alignment horizontal="center" vertical="center" wrapText="1"/>
      <protection hidden="1"/>
    </xf>
    <xf numFmtId="41" fontId="5" fillId="3" borderId="7" xfId="6" applyFont="1" applyFill="1" applyBorder="1" applyAlignment="1" applyProtection="1">
      <alignment horizontal="center" vertical="center" wrapText="1"/>
      <protection hidden="1"/>
    </xf>
    <xf numFmtId="41" fontId="5" fillId="3" borderId="13" xfId="6" applyFont="1" applyFill="1" applyBorder="1" applyAlignment="1" applyProtection="1">
      <alignment horizontal="center" vertical="center" wrapText="1"/>
      <protection hidden="1"/>
    </xf>
    <xf numFmtId="41" fontId="5" fillId="3" borderId="3" xfId="6" applyFont="1" applyFill="1" applyBorder="1" applyAlignment="1" applyProtection="1">
      <alignment horizontal="center" vertical="center" wrapText="1"/>
      <protection hidden="1"/>
    </xf>
    <xf numFmtId="181" fontId="5" fillId="3" borderId="13" xfId="6" applyNumberFormat="1" applyFont="1" applyFill="1" applyBorder="1" applyAlignment="1" applyProtection="1">
      <alignment horizontal="right" vertical="center" wrapText="1"/>
      <protection hidden="1"/>
    </xf>
    <xf numFmtId="181" fontId="5" fillId="6" borderId="13" xfId="6" applyNumberFormat="1" applyFont="1" applyFill="1" applyBorder="1" applyAlignment="1" applyProtection="1">
      <alignment horizontal="right" vertical="center" wrapText="1"/>
      <protection hidden="1"/>
    </xf>
    <xf numFmtId="179" fontId="5" fillId="3" borderId="13" xfId="3" applyNumberFormat="1" applyFont="1" applyFill="1" applyBorder="1" applyAlignment="1" applyProtection="1">
      <alignment horizontal="center" vertical="center" wrapText="1"/>
      <protection hidden="1"/>
    </xf>
    <xf numFmtId="179" fontId="5" fillId="6" borderId="13" xfId="3" applyNumberFormat="1" applyFont="1" applyFill="1" applyBorder="1" applyAlignment="1" applyProtection="1">
      <alignment horizontal="center" vertical="center" wrapText="1"/>
      <protection hidden="1"/>
    </xf>
    <xf numFmtId="0" fontId="5" fillId="3" borderId="13" xfId="3" applyFont="1" applyFill="1" applyBorder="1" applyAlignment="1" applyProtection="1">
      <alignment horizontal="center" vertical="center" wrapText="1"/>
      <protection hidden="1"/>
    </xf>
    <xf numFmtId="0" fontId="5" fillId="3" borderId="3" xfId="3" applyFont="1" applyFill="1" applyBorder="1" applyAlignment="1" applyProtection="1">
      <alignment horizontal="center" vertical="center" wrapText="1"/>
      <protection hidden="1"/>
    </xf>
    <xf numFmtId="180" fontId="5" fillId="3" borderId="8" xfId="6" applyNumberFormat="1" applyFont="1" applyFill="1" applyBorder="1" applyAlignment="1" applyProtection="1">
      <alignment horizontal="center" vertical="center" wrapText="1"/>
      <protection hidden="1"/>
    </xf>
    <xf numFmtId="180" fontId="5" fillId="3" borderId="24" xfId="6" applyNumberFormat="1" applyFont="1" applyFill="1" applyBorder="1" applyAlignment="1" applyProtection="1">
      <alignment horizontal="center" vertical="center" wrapText="1"/>
      <protection hidden="1"/>
    </xf>
    <xf numFmtId="180" fontId="5" fillId="3" borderId="9" xfId="6" applyNumberFormat="1" applyFont="1" applyFill="1" applyBorder="1" applyAlignment="1" applyProtection="1">
      <alignment horizontal="center" vertical="center" wrapText="1"/>
      <protection hidden="1"/>
    </xf>
    <xf numFmtId="0" fontId="13" fillId="3" borderId="2" xfId="3" applyFont="1" applyFill="1" applyBorder="1" applyAlignment="1" applyProtection="1">
      <alignment horizontal="center" vertical="center" wrapText="1"/>
      <protection hidden="1"/>
    </xf>
    <xf numFmtId="0" fontId="5" fillId="4" borderId="8" xfId="3" applyFont="1" applyFill="1" applyBorder="1" applyAlignment="1" applyProtection="1">
      <alignment horizontal="center" vertical="center" wrapText="1"/>
      <protection hidden="1"/>
    </xf>
    <xf numFmtId="0" fontId="5" fillId="4" borderId="11" xfId="3" applyFont="1" applyFill="1" applyBorder="1" applyAlignment="1" applyProtection="1">
      <alignment horizontal="center" vertical="center" wrapText="1"/>
      <protection hidden="1"/>
    </xf>
    <xf numFmtId="0" fontId="5" fillId="4" borderId="9" xfId="3" applyFont="1" applyFill="1" applyBorder="1" applyAlignment="1" applyProtection="1">
      <alignment horizontal="center" vertical="center" wrapText="1"/>
      <protection hidden="1"/>
    </xf>
    <xf numFmtId="0" fontId="5" fillId="4" borderId="12" xfId="3" applyFont="1" applyFill="1" applyBorder="1" applyAlignment="1" applyProtection="1">
      <alignment horizontal="center" vertical="center" wrapText="1"/>
      <protection hidden="1"/>
    </xf>
    <xf numFmtId="0" fontId="5" fillId="4" borderId="5" xfId="3" applyFont="1" applyFill="1" applyBorder="1" applyAlignment="1" applyProtection="1">
      <alignment horizontal="center" vertical="center" wrapText="1"/>
      <protection hidden="1"/>
    </xf>
    <xf numFmtId="0" fontId="5" fillId="4" borderId="24" xfId="3" applyFont="1" applyFill="1" applyBorder="1" applyAlignment="1" applyProtection="1">
      <alignment horizontal="center" vertical="center" wrapText="1"/>
      <protection hidden="1"/>
    </xf>
    <xf numFmtId="0" fontId="5" fillId="4" borderId="25" xfId="3" applyFont="1" applyFill="1" applyBorder="1" applyAlignment="1" applyProtection="1">
      <alignment horizontal="center" vertical="center" wrapText="1"/>
      <protection hidden="1"/>
    </xf>
    <xf numFmtId="0" fontId="5" fillId="4" borderId="1" xfId="3" applyFont="1" applyFill="1" applyBorder="1" applyAlignment="1" applyProtection="1">
      <alignment horizontal="center" vertical="center" wrapText="1"/>
      <protection hidden="1"/>
    </xf>
    <xf numFmtId="41" fontId="5" fillId="4" borderId="25" xfId="6" applyFont="1" applyFill="1" applyBorder="1" applyAlignment="1" applyProtection="1">
      <alignment horizontal="center" vertical="center" wrapText="1"/>
      <protection hidden="1"/>
    </xf>
    <xf numFmtId="0" fontId="13" fillId="3" borderId="10" xfId="3" applyFont="1" applyFill="1" applyBorder="1" applyAlignment="1" applyProtection="1">
      <alignment horizontal="center" vertical="center" wrapText="1"/>
      <protection hidden="1"/>
    </xf>
    <xf numFmtId="0" fontId="13" fillId="3" borderId="4" xfId="3" applyFont="1" applyFill="1" applyBorder="1" applyAlignment="1" applyProtection="1">
      <alignment horizontal="center" vertical="center" wrapText="1"/>
      <protection hidden="1"/>
    </xf>
    <xf numFmtId="0" fontId="5" fillId="3" borderId="5" xfId="3" applyFont="1" applyFill="1" applyBorder="1" applyAlignment="1" applyProtection="1">
      <alignment horizontal="center" vertical="center" wrapText="1"/>
      <protection hidden="1"/>
    </xf>
    <xf numFmtId="0" fontId="5" fillId="3" borderId="25" xfId="3" applyFont="1" applyFill="1" applyBorder="1" applyAlignment="1" applyProtection="1">
      <alignment horizontal="center" vertical="center" wrapText="1"/>
      <protection hidden="1"/>
    </xf>
    <xf numFmtId="0" fontId="5" fillId="3" borderId="1" xfId="3" applyFont="1" applyFill="1" applyBorder="1" applyAlignment="1" applyProtection="1">
      <alignment horizontal="center" vertical="center" wrapText="1"/>
      <protection hidden="1"/>
    </xf>
    <xf numFmtId="41" fontId="5" fillId="3" borderId="8" xfId="6" applyFont="1" applyFill="1" applyBorder="1" applyAlignment="1" applyProtection="1">
      <alignment horizontal="center" vertical="center" wrapText="1"/>
      <protection hidden="1"/>
    </xf>
    <xf numFmtId="41" fontId="5" fillId="3" borderId="24" xfId="6" applyFont="1" applyFill="1" applyBorder="1" applyAlignment="1" applyProtection="1">
      <alignment horizontal="center" vertical="center" wrapText="1"/>
      <protection hidden="1"/>
    </xf>
    <xf numFmtId="41" fontId="5" fillId="3" borderId="9" xfId="6" applyFont="1" applyFill="1" applyBorder="1" applyAlignment="1" applyProtection="1">
      <alignment horizontal="center" vertical="center" wrapText="1"/>
      <protection hidden="1"/>
    </xf>
    <xf numFmtId="0" fontId="5" fillId="6" borderId="5" xfId="3" applyFont="1" applyFill="1" applyBorder="1" applyAlignment="1" applyProtection="1">
      <alignment horizontal="center" vertical="center" wrapText="1"/>
      <protection hidden="1"/>
    </xf>
    <xf numFmtId="0" fontId="5" fillId="6" borderId="25" xfId="3" applyFont="1" applyFill="1" applyBorder="1" applyAlignment="1" applyProtection="1">
      <alignment horizontal="center" vertical="center" wrapText="1"/>
      <protection hidden="1"/>
    </xf>
    <xf numFmtId="0" fontId="5" fillId="6" borderId="1" xfId="3" applyFont="1" applyFill="1" applyBorder="1" applyAlignment="1" applyProtection="1">
      <alignment horizontal="center" vertical="center" wrapText="1"/>
      <protection hidden="1"/>
    </xf>
    <xf numFmtId="41" fontId="5" fillId="3" borderId="2" xfId="6" applyFont="1" applyFill="1" applyBorder="1" applyAlignment="1" applyProtection="1">
      <alignment horizontal="center" vertical="center" wrapText="1"/>
      <protection hidden="1"/>
    </xf>
    <xf numFmtId="0" fontId="5" fillId="3" borderId="8" xfId="3" applyFont="1" applyFill="1" applyBorder="1" applyAlignment="1" applyProtection="1">
      <alignment horizontal="center" vertical="center" wrapText="1"/>
      <protection hidden="1"/>
    </xf>
    <xf numFmtId="0" fontId="5" fillId="3" borderId="24" xfId="3" applyFont="1" applyFill="1" applyBorder="1" applyAlignment="1" applyProtection="1">
      <alignment horizontal="center" vertical="center" wrapText="1"/>
      <protection hidden="1"/>
    </xf>
    <xf numFmtId="0" fontId="5" fillId="3" borderId="9" xfId="3" applyFont="1" applyFill="1" applyBorder="1" applyAlignment="1" applyProtection="1">
      <alignment horizontal="center" vertical="center" wrapText="1"/>
      <protection hidden="1"/>
    </xf>
    <xf numFmtId="41" fontId="5" fillId="3" borderId="7" xfId="3" applyNumberFormat="1" applyFont="1" applyFill="1" applyBorder="1" applyAlignment="1" applyProtection="1">
      <alignment horizontal="center" vertical="center" wrapText="1"/>
      <protection hidden="1"/>
    </xf>
    <xf numFmtId="41" fontId="5" fillId="0" borderId="13" xfId="3" applyNumberFormat="1" applyFont="1" applyFill="1" applyBorder="1" applyAlignment="1" applyProtection="1">
      <alignment horizontal="center" vertical="center" wrapText="1"/>
      <protection hidden="1"/>
    </xf>
    <xf numFmtId="41" fontId="5" fillId="3" borderId="3" xfId="3" applyNumberFormat="1" applyFont="1" applyFill="1" applyBorder="1" applyAlignment="1" applyProtection="1">
      <alignment horizontal="center" vertical="center" wrapText="1"/>
      <protection hidden="1"/>
    </xf>
    <xf numFmtId="41" fontId="5" fillId="6" borderId="13" xfId="3" applyNumberFormat="1" applyFont="1" applyFill="1" applyBorder="1" applyAlignment="1" applyProtection="1">
      <alignment horizontal="center" vertical="center" wrapText="1"/>
      <protection hidden="1"/>
    </xf>
    <xf numFmtId="41" fontId="5" fillId="6" borderId="3" xfId="3" applyNumberFormat="1" applyFont="1" applyFill="1" applyBorder="1" applyAlignment="1" applyProtection="1">
      <alignment horizontal="center" vertical="center" wrapText="1"/>
      <protection hidden="1"/>
    </xf>
    <xf numFmtId="0" fontId="5" fillId="3" borderId="2" xfId="3" applyFont="1" applyFill="1" applyBorder="1" applyAlignment="1" applyProtection="1">
      <alignment horizontal="center" vertical="center" wrapText="1"/>
      <protection hidden="1"/>
    </xf>
    <xf numFmtId="0" fontId="5" fillId="6" borderId="2" xfId="3" applyFont="1" applyFill="1" applyBorder="1" applyAlignment="1" applyProtection="1">
      <alignment horizontal="center" vertical="center" wrapText="1"/>
      <protection hidden="1"/>
    </xf>
    <xf numFmtId="181" fontId="5" fillId="3" borderId="7" xfId="6" applyNumberFormat="1" applyFont="1" applyFill="1" applyBorder="1" applyAlignment="1" applyProtection="1">
      <alignment horizontal="right" vertical="center" wrapText="1"/>
      <protection hidden="1"/>
    </xf>
    <xf numFmtId="181" fontId="5" fillId="6" borderId="3" xfId="6" applyNumberFormat="1" applyFont="1" applyFill="1" applyBorder="1" applyAlignment="1" applyProtection="1">
      <alignment horizontal="right" vertical="center" wrapText="1"/>
      <protection hidden="1"/>
    </xf>
    <xf numFmtId="41" fontId="5" fillId="3" borderId="13" xfId="3" applyNumberFormat="1" applyFont="1" applyFill="1" applyBorder="1" applyAlignment="1" applyProtection="1">
      <alignment horizontal="center" vertical="center" wrapText="1"/>
      <protection hidden="1"/>
    </xf>
    <xf numFmtId="181" fontId="5" fillId="3" borderId="3" xfId="6" applyNumberFormat="1" applyFont="1" applyFill="1" applyBorder="1" applyAlignment="1" applyProtection="1">
      <alignment horizontal="right" vertical="center" wrapText="1"/>
      <protection hidden="1"/>
    </xf>
    <xf numFmtId="181" fontId="5" fillId="6" borderId="7" xfId="6" applyNumberFormat="1" applyFont="1" applyFill="1" applyBorder="1" applyAlignment="1" applyProtection="1">
      <alignment horizontal="right" vertical="center" wrapText="1"/>
      <protection hidden="1"/>
    </xf>
    <xf numFmtId="41" fontId="5" fillId="0" borderId="13" xfId="6" applyFont="1" applyFill="1" applyBorder="1" applyAlignment="1" applyProtection="1">
      <alignment horizontal="center" vertical="center" wrapText="1"/>
      <protection hidden="1"/>
    </xf>
    <xf numFmtId="181" fontId="5" fillId="3" borderId="7" xfId="6" applyNumberFormat="1" applyFont="1" applyFill="1" applyBorder="1" applyAlignment="1" applyProtection="1">
      <alignment vertical="center" wrapText="1"/>
      <protection hidden="1"/>
    </xf>
    <xf numFmtId="181" fontId="5" fillId="0" borderId="13" xfId="6" applyNumberFormat="1" applyFont="1" applyFill="1" applyBorder="1" applyAlignment="1" applyProtection="1">
      <alignment vertical="center" wrapText="1"/>
      <protection hidden="1"/>
    </xf>
    <xf numFmtId="41" fontId="5" fillId="0" borderId="3" xfId="3" applyNumberFormat="1" applyFont="1" applyFill="1" applyBorder="1" applyAlignment="1" applyProtection="1">
      <alignment horizontal="center" vertical="center" wrapText="1"/>
      <protection hidden="1"/>
    </xf>
    <xf numFmtId="181" fontId="5" fillId="6" borderId="13" xfId="6" applyNumberFormat="1" applyFont="1" applyFill="1" applyBorder="1" applyAlignment="1" applyProtection="1">
      <alignment vertical="center" wrapText="1"/>
      <protection hidden="1"/>
    </xf>
    <xf numFmtId="181" fontId="5" fillId="6" borderId="3" xfId="6" applyNumberFormat="1" applyFont="1" applyFill="1" applyBorder="1" applyAlignment="1" applyProtection="1">
      <alignment vertical="center" wrapText="1"/>
      <protection hidden="1"/>
    </xf>
    <xf numFmtId="181" fontId="5" fillId="0" borderId="3" xfId="6" applyNumberFormat="1" applyFont="1" applyFill="1" applyBorder="1" applyAlignment="1" applyProtection="1">
      <alignment vertical="center" wrapText="1"/>
      <protection hidden="1"/>
    </xf>
    <xf numFmtId="181" fontId="5" fillId="3" borderId="3" xfId="6" applyNumberFormat="1" applyFont="1" applyFill="1" applyBorder="1" applyAlignment="1" applyProtection="1">
      <alignment vertical="center" wrapText="1"/>
      <protection hidden="1"/>
    </xf>
    <xf numFmtId="179" fontId="5" fillId="3" borderId="7" xfId="6" applyNumberFormat="1" applyFont="1" applyFill="1" applyBorder="1" applyAlignment="1" applyProtection="1">
      <alignment horizontal="center" vertical="center" wrapText="1"/>
      <protection hidden="1"/>
    </xf>
    <xf numFmtId="179" fontId="5" fillId="0" borderId="13" xfId="6" applyNumberFormat="1" applyFont="1" applyFill="1" applyBorder="1" applyAlignment="1" applyProtection="1">
      <alignment horizontal="center" vertical="center" wrapText="1"/>
      <protection hidden="1"/>
    </xf>
    <xf numFmtId="179" fontId="5" fillId="0" borderId="3" xfId="6" applyNumberFormat="1" applyFont="1" applyFill="1" applyBorder="1" applyAlignment="1" applyProtection="1">
      <alignment horizontal="center" vertical="center" wrapText="1"/>
      <protection hidden="1"/>
    </xf>
    <xf numFmtId="180" fontId="5" fillId="6" borderId="24" xfId="6" applyNumberFormat="1" applyFont="1" applyFill="1" applyBorder="1" applyAlignment="1" applyProtection="1">
      <alignment horizontal="center" vertical="center" wrapText="1"/>
      <protection hidden="1"/>
    </xf>
    <xf numFmtId="180" fontId="5" fillId="6" borderId="9" xfId="6" applyNumberFormat="1" applyFont="1" applyFill="1" applyBorder="1" applyAlignment="1" applyProtection="1">
      <alignment horizontal="center" vertical="center" wrapText="1"/>
      <protection hidden="1"/>
    </xf>
    <xf numFmtId="41" fontId="5" fillId="6" borderId="24" xfId="6" applyFont="1" applyFill="1" applyBorder="1" applyAlignment="1" applyProtection="1">
      <alignment horizontal="center" vertical="center" wrapText="1"/>
      <protection hidden="1"/>
    </xf>
    <xf numFmtId="41" fontId="5" fillId="6" borderId="9" xfId="6" applyFont="1" applyFill="1" applyBorder="1" applyAlignment="1" applyProtection="1">
      <alignment horizontal="center" vertical="center" wrapText="1"/>
      <protection hidden="1"/>
    </xf>
    <xf numFmtId="0" fontId="5" fillId="3" borderId="6" xfId="3" applyFont="1" applyFill="1" applyBorder="1" applyAlignment="1" applyProtection="1">
      <alignment horizontal="center" vertical="center" wrapText="1"/>
      <protection hidden="1"/>
    </xf>
    <xf numFmtId="181" fontId="9" fillId="5" borderId="10" xfId="6" applyNumberFormat="1" applyFont="1" applyFill="1" applyBorder="1" applyAlignment="1" applyProtection="1">
      <alignment horizontal="center" vertical="center" wrapText="1"/>
      <protection hidden="1"/>
    </xf>
    <xf numFmtId="181" fontId="9" fillId="5" borderId="4" xfId="6" applyNumberFormat="1" applyFont="1" applyFill="1" applyBorder="1" applyAlignment="1" applyProtection="1">
      <alignment horizontal="center" vertical="center" wrapText="1"/>
      <protection hidden="1"/>
    </xf>
    <xf numFmtId="0" fontId="2" fillId="13" borderId="8" xfId="3" applyFont="1" applyFill="1" applyBorder="1" applyAlignment="1" applyProtection="1">
      <alignment horizontal="center" vertical="center" wrapText="1"/>
      <protection hidden="1"/>
    </xf>
    <xf numFmtId="0" fontId="2" fillId="13" borderId="11" xfId="3" applyFont="1" applyFill="1" applyBorder="1" applyAlignment="1" applyProtection="1">
      <alignment horizontal="center" vertical="center" wrapText="1"/>
      <protection hidden="1"/>
    </xf>
    <xf numFmtId="0" fontId="2" fillId="13" borderId="5" xfId="3" applyFont="1" applyFill="1" applyBorder="1" applyAlignment="1" applyProtection="1">
      <alignment horizontal="center" vertical="center" wrapText="1"/>
      <protection hidden="1"/>
    </xf>
    <xf numFmtId="0" fontId="2" fillId="13" borderId="9" xfId="3" applyFont="1" applyFill="1" applyBorder="1" applyAlignment="1" applyProtection="1">
      <alignment horizontal="center" vertical="center" wrapText="1"/>
      <protection hidden="1"/>
    </xf>
    <xf numFmtId="0" fontId="2" fillId="13" borderId="12" xfId="3" applyFont="1" applyFill="1" applyBorder="1" applyAlignment="1" applyProtection="1">
      <alignment horizontal="center" vertical="center" wrapText="1"/>
      <protection hidden="1"/>
    </xf>
    <xf numFmtId="0" fontId="2" fillId="13" borderId="1" xfId="3" applyFont="1" applyFill="1" applyBorder="1" applyAlignment="1" applyProtection="1">
      <alignment horizontal="center" vertical="center" wrapText="1"/>
      <protection hidden="1"/>
    </xf>
    <xf numFmtId="0" fontId="4" fillId="13" borderId="10" xfId="3" applyFont="1" applyFill="1" applyBorder="1" applyAlignment="1" applyProtection="1">
      <alignment horizontal="center" vertical="center" wrapText="1"/>
      <protection hidden="1"/>
    </xf>
    <xf numFmtId="0" fontId="4" fillId="13" borderId="6" xfId="3" applyFont="1" applyFill="1" applyBorder="1" applyAlignment="1" applyProtection="1">
      <alignment horizontal="center" vertical="center" wrapText="1"/>
      <protection hidden="1"/>
    </xf>
    <xf numFmtId="0" fontId="4" fillId="13" borderId="4" xfId="3" applyFont="1" applyFill="1" applyBorder="1" applyAlignment="1" applyProtection="1">
      <alignment horizontal="center" vertical="center" wrapText="1"/>
      <protection hidden="1"/>
    </xf>
    <xf numFmtId="41" fontId="6" fillId="5" borderId="6" xfId="3" applyNumberFormat="1" applyFont="1" applyFill="1" applyBorder="1" applyAlignment="1" applyProtection="1">
      <alignment horizontal="center" vertical="center" wrapText="1"/>
      <protection hidden="1"/>
    </xf>
    <xf numFmtId="0" fontId="13" fillId="3" borderId="6" xfId="3" applyFont="1" applyFill="1" applyBorder="1" applyAlignment="1" applyProtection="1">
      <alignment horizontal="center" vertical="center" wrapText="1"/>
      <protection hidden="1"/>
    </xf>
    <xf numFmtId="192" fontId="5" fillId="7" borderId="10" xfId="4" applyNumberFormat="1" applyFont="1" applyFill="1" applyBorder="1" applyAlignment="1" applyProtection="1">
      <alignment horizontal="center" vertical="center" wrapText="1"/>
      <protection locked="0"/>
    </xf>
    <xf numFmtId="192" fontId="5" fillId="7" borderId="4" xfId="4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3" applyFont="1" applyFill="1" applyBorder="1" applyAlignment="1" applyProtection="1">
      <alignment horizontal="center" vertical="center" wrapText="1"/>
      <protection hidden="1"/>
    </xf>
    <xf numFmtId="181" fontId="5" fillId="3" borderId="13" xfId="6" applyNumberFormat="1" applyFont="1" applyFill="1" applyBorder="1" applyAlignment="1" applyProtection="1">
      <alignment vertical="center" wrapText="1"/>
      <protection hidden="1"/>
    </xf>
    <xf numFmtId="0" fontId="5" fillId="0" borderId="7" xfId="3" applyFont="1" applyFill="1" applyBorder="1" applyAlignment="1" applyProtection="1">
      <alignment horizontal="center" vertical="center" wrapText="1"/>
      <protection hidden="1"/>
    </xf>
    <xf numFmtId="0" fontId="5" fillId="0" borderId="3" xfId="3" applyFont="1" applyFill="1" applyBorder="1" applyAlignment="1" applyProtection="1">
      <alignment horizontal="center" vertical="center" wrapText="1"/>
      <protection hidden="1"/>
    </xf>
    <xf numFmtId="178" fontId="6" fillId="5" borderId="6" xfId="3" applyNumberFormat="1" applyFont="1" applyFill="1" applyBorder="1" applyAlignment="1" applyProtection="1">
      <alignment horizontal="center" vertical="center" wrapText="1"/>
      <protection hidden="1"/>
    </xf>
    <xf numFmtId="191" fontId="5" fillId="7" borderId="10" xfId="4" applyNumberFormat="1" applyFont="1" applyFill="1" applyBorder="1" applyAlignment="1" applyProtection="1">
      <alignment horizontal="center" vertical="center" wrapText="1"/>
      <protection locked="0"/>
    </xf>
    <xf numFmtId="191" fontId="5" fillId="7" borderId="4" xfId="4" applyNumberFormat="1" applyFont="1" applyFill="1" applyBorder="1" applyAlignment="1" applyProtection="1">
      <alignment horizontal="center" vertical="center" wrapText="1"/>
      <protection locked="0"/>
    </xf>
    <xf numFmtId="191" fontId="5" fillId="7" borderId="6" xfId="4" applyNumberFormat="1" applyFont="1" applyFill="1" applyBorder="1" applyAlignment="1" applyProtection="1">
      <alignment horizontal="center" vertical="center" wrapText="1"/>
      <protection locked="0"/>
    </xf>
    <xf numFmtId="177" fontId="5" fillId="3" borderId="2" xfId="6" applyNumberFormat="1" applyFont="1" applyFill="1" applyBorder="1" applyAlignment="1" applyProtection="1">
      <alignment horizontal="right" vertical="center" wrapText="1"/>
      <protection hidden="1"/>
    </xf>
    <xf numFmtId="177" fontId="5" fillId="3" borderId="7" xfId="3" applyNumberFormat="1" applyFont="1" applyFill="1" applyBorder="1" applyAlignment="1" applyProtection="1">
      <alignment horizontal="right" vertical="center" wrapText="1"/>
      <protection hidden="1"/>
    </xf>
    <xf numFmtId="177" fontId="5" fillId="3" borderId="13" xfId="3" applyNumberFormat="1" applyFont="1" applyFill="1" applyBorder="1" applyAlignment="1" applyProtection="1">
      <alignment horizontal="right" vertical="center" wrapText="1"/>
      <protection hidden="1"/>
    </xf>
    <xf numFmtId="177" fontId="5" fillId="3" borderId="3" xfId="3" applyNumberFormat="1" applyFont="1" applyFill="1" applyBorder="1" applyAlignment="1" applyProtection="1">
      <alignment horizontal="right" vertical="center" wrapText="1"/>
      <protection hidden="1"/>
    </xf>
    <xf numFmtId="177" fontId="5" fillId="3" borderId="7" xfId="6" applyNumberFormat="1" applyFont="1" applyFill="1" applyBorder="1" applyAlignment="1" applyProtection="1">
      <alignment horizontal="right" vertical="center" wrapText="1"/>
      <protection hidden="1"/>
    </xf>
    <xf numFmtId="177" fontId="5" fillId="3" borderId="13" xfId="6" applyNumberFormat="1" applyFont="1" applyFill="1" applyBorder="1" applyAlignment="1" applyProtection="1">
      <alignment horizontal="right" vertical="center" wrapText="1"/>
      <protection hidden="1"/>
    </xf>
    <xf numFmtId="177" fontId="5" fillId="3" borderId="3" xfId="6" applyNumberFormat="1" applyFont="1" applyFill="1" applyBorder="1" applyAlignment="1" applyProtection="1">
      <alignment horizontal="right" vertical="center" wrapText="1"/>
      <protection hidden="1"/>
    </xf>
    <xf numFmtId="178" fontId="5" fillId="3" borderId="8" xfId="6" applyNumberFormat="1" applyFont="1" applyFill="1" applyBorder="1" applyAlignment="1" applyProtection="1">
      <alignment horizontal="center" vertical="center" wrapText="1"/>
      <protection hidden="1"/>
    </xf>
    <xf numFmtId="178" fontId="5" fillId="3" borderId="9" xfId="6" applyNumberFormat="1" applyFont="1" applyFill="1" applyBorder="1" applyAlignment="1" applyProtection="1">
      <alignment horizontal="center" vertical="center" wrapText="1"/>
      <protection hidden="1"/>
    </xf>
    <xf numFmtId="41" fontId="5" fillId="3" borderId="8" xfId="6" applyNumberFormat="1" applyFont="1" applyFill="1" applyBorder="1" applyAlignment="1" applyProtection="1">
      <alignment horizontal="center" vertical="center" wrapText="1"/>
      <protection hidden="1"/>
    </xf>
    <xf numFmtId="41" fontId="5" fillId="3" borderId="9" xfId="6" applyNumberFormat="1" applyFont="1" applyFill="1" applyBorder="1" applyAlignment="1" applyProtection="1">
      <alignment horizontal="center" vertical="center" wrapText="1"/>
      <protection hidden="1"/>
    </xf>
    <xf numFmtId="41" fontId="6" fillId="5" borderId="6" xfId="1" applyFont="1" applyFill="1" applyBorder="1" applyAlignment="1" applyProtection="1">
      <alignment horizontal="center" vertical="center" wrapText="1"/>
      <protection hidden="1"/>
    </xf>
    <xf numFmtId="0" fontId="30" fillId="0" borderId="10" xfId="3" applyFont="1" applyBorder="1" applyAlignment="1" applyProtection="1">
      <alignment horizontal="left" vertical="center"/>
      <protection locked="0"/>
    </xf>
    <xf numFmtId="0" fontId="30" fillId="0" borderId="4" xfId="3" applyFont="1" applyBorder="1" applyAlignment="1" applyProtection="1">
      <alignment horizontal="left" vertical="center"/>
      <protection locked="0"/>
    </xf>
    <xf numFmtId="0" fontId="30" fillId="11" borderId="10" xfId="3" applyFont="1" applyFill="1" applyBorder="1" applyAlignment="1" applyProtection="1">
      <alignment horizontal="center" vertical="center"/>
    </xf>
    <xf numFmtId="0" fontId="30" fillId="11" borderId="6" xfId="3" applyFont="1" applyFill="1" applyBorder="1" applyAlignment="1" applyProtection="1">
      <alignment horizontal="center" vertical="center"/>
    </xf>
    <xf numFmtId="0" fontId="30" fillId="11" borderId="4" xfId="3" applyFont="1" applyFill="1" applyBorder="1" applyAlignment="1" applyProtection="1">
      <alignment horizontal="center" vertical="center"/>
    </xf>
    <xf numFmtId="0" fontId="30" fillId="12" borderId="10" xfId="3" applyFont="1" applyFill="1" applyBorder="1" applyAlignment="1" applyProtection="1">
      <alignment horizontal="center" vertical="center"/>
    </xf>
    <xf numFmtId="0" fontId="30" fillId="12" borderId="4" xfId="3" applyFont="1" applyFill="1" applyBorder="1" applyAlignment="1" applyProtection="1">
      <alignment horizontal="center" vertical="center"/>
    </xf>
    <xf numFmtId="41" fontId="30" fillId="0" borderId="10" xfId="6" applyFont="1" applyBorder="1" applyAlignment="1" applyProtection="1">
      <alignment horizontal="center" vertical="center"/>
      <protection locked="0"/>
    </xf>
    <xf numFmtId="41" fontId="30" fillId="0" borderId="6" xfId="6" applyFont="1" applyBorder="1" applyAlignment="1" applyProtection="1">
      <alignment horizontal="center" vertical="center"/>
      <protection locked="0"/>
    </xf>
    <xf numFmtId="41" fontId="34" fillId="12" borderId="10" xfId="6" applyFont="1" applyFill="1" applyBorder="1" applyAlignment="1" applyProtection="1">
      <alignment horizontal="center" vertical="center"/>
    </xf>
    <xf numFmtId="41" fontId="34" fillId="12" borderId="6" xfId="6" applyFont="1" applyFill="1" applyBorder="1" applyAlignment="1" applyProtection="1">
      <alignment horizontal="center" vertical="center"/>
    </xf>
    <xf numFmtId="0" fontId="26" fillId="13" borderId="26" xfId="3" applyFont="1" applyFill="1" applyBorder="1" applyAlignment="1" applyProtection="1">
      <alignment horizontal="center" vertical="center"/>
    </xf>
    <xf numFmtId="0" fontId="26" fillId="13" borderId="2" xfId="3" applyFont="1" applyFill="1" applyBorder="1" applyAlignment="1" applyProtection="1">
      <alignment horizontal="center" vertical="center"/>
    </xf>
    <xf numFmtId="0" fontId="26" fillId="6" borderId="26" xfId="3" applyFont="1" applyFill="1" applyBorder="1" applyAlignment="1" applyProtection="1">
      <alignment horizontal="center" vertical="center"/>
    </xf>
    <xf numFmtId="0" fontId="26" fillId="6" borderId="10" xfId="3" applyFont="1" applyFill="1" applyBorder="1" applyAlignment="1" applyProtection="1">
      <alignment horizontal="center" vertical="center"/>
    </xf>
    <xf numFmtId="0" fontId="26" fillId="6" borderId="2" xfId="3" applyFont="1" applyFill="1" applyBorder="1" applyAlignment="1" applyProtection="1">
      <alignment horizontal="center" vertical="center"/>
    </xf>
    <xf numFmtId="0" fontId="26" fillId="5" borderId="27" xfId="3" applyFont="1" applyFill="1" applyBorder="1" applyAlignment="1" applyProtection="1">
      <alignment horizontal="center" vertical="center"/>
    </xf>
    <xf numFmtId="0" fontId="26" fillId="5" borderId="28" xfId="3" applyFont="1" applyFill="1" applyBorder="1" applyAlignment="1" applyProtection="1">
      <alignment horizontal="center" vertical="center"/>
    </xf>
    <xf numFmtId="0" fontId="26" fillId="13" borderId="29" xfId="3" applyFont="1" applyFill="1" applyBorder="1" applyAlignment="1" applyProtection="1">
      <alignment horizontal="center" vertical="center"/>
    </xf>
    <xf numFmtId="0" fontId="26" fillId="13" borderId="30" xfId="3" applyFont="1" applyFill="1" applyBorder="1" applyAlignment="1" applyProtection="1">
      <alignment horizontal="center" vertical="center"/>
    </xf>
    <xf numFmtId="0" fontId="26" fillId="13" borderId="31" xfId="3" applyFont="1" applyFill="1" applyBorder="1" applyAlignment="1" applyProtection="1">
      <alignment horizontal="center" vertical="center"/>
    </xf>
    <xf numFmtId="41" fontId="26" fillId="6" borderId="4" xfId="3" applyNumberFormat="1" applyFont="1" applyFill="1" applyBorder="1" applyAlignment="1" applyProtection="1">
      <alignment horizontal="center" vertical="center"/>
    </xf>
    <xf numFmtId="41" fontId="26" fillId="6" borderId="2" xfId="3" applyNumberFormat="1" applyFont="1" applyFill="1" applyBorder="1" applyAlignment="1" applyProtection="1">
      <alignment horizontal="center" vertical="center"/>
    </xf>
    <xf numFmtId="41" fontId="26" fillId="5" borderId="28" xfId="3" applyNumberFormat="1" applyFont="1" applyFill="1" applyBorder="1" applyAlignment="1" applyProtection="1">
      <alignment horizontal="center" vertical="center"/>
    </xf>
    <xf numFmtId="0" fontId="26" fillId="13" borderId="14" xfId="3" applyFont="1" applyFill="1" applyBorder="1" applyAlignment="1" applyProtection="1">
      <alignment horizontal="center" vertical="center"/>
    </xf>
    <xf numFmtId="0" fontId="26" fillId="13" borderId="7" xfId="3" applyFont="1" applyFill="1" applyBorder="1" applyAlignment="1" applyProtection="1">
      <alignment horizontal="center" vertical="center"/>
    </xf>
    <xf numFmtId="0" fontId="26" fillId="6" borderId="3" xfId="3" quotePrefix="1" applyFont="1" applyFill="1" applyBorder="1" applyAlignment="1" applyProtection="1">
      <alignment horizontal="center" vertical="center"/>
    </xf>
    <xf numFmtId="0" fontId="26" fillId="6" borderId="3" xfId="3" applyFont="1" applyFill="1" applyBorder="1" applyAlignment="1" applyProtection="1">
      <alignment horizontal="center" vertical="center"/>
    </xf>
    <xf numFmtId="0" fontId="26" fillId="5" borderId="28" xfId="3" quotePrefix="1" applyFont="1" applyFill="1" applyBorder="1" applyAlignment="1" applyProtection="1">
      <alignment horizontal="center" vertical="center"/>
    </xf>
    <xf numFmtId="0" fontId="24" fillId="3" borderId="49" xfId="3" applyFont="1" applyFill="1" applyBorder="1" applyAlignment="1" applyProtection="1">
      <alignment horizontal="left" vertical="center" wrapText="1"/>
      <protection hidden="1"/>
    </xf>
    <xf numFmtId="0" fontId="24" fillId="3" borderId="42" xfId="3" applyFont="1" applyFill="1" applyBorder="1" applyAlignment="1" applyProtection="1">
      <alignment horizontal="left" vertical="center" wrapText="1"/>
      <protection hidden="1"/>
    </xf>
    <xf numFmtId="0" fontId="24" fillId="3" borderId="63" xfId="3" applyFont="1" applyFill="1" applyBorder="1" applyAlignment="1" applyProtection="1">
      <alignment horizontal="left" vertical="center" wrapText="1"/>
      <protection hidden="1"/>
    </xf>
    <xf numFmtId="0" fontId="24" fillId="3" borderId="36" xfId="3" applyFont="1" applyFill="1" applyBorder="1" applyAlignment="1" applyProtection="1">
      <alignment horizontal="left" vertical="center" wrapText="1"/>
      <protection hidden="1"/>
    </xf>
    <xf numFmtId="0" fontId="24" fillId="3" borderId="33" xfId="3" applyFont="1" applyFill="1" applyBorder="1" applyAlignment="1" applyProtection="1">
      <alignment horizontal="left" vertical="center" wrapText="1"/>
      <protection hidden="1"/>
    </xf>
    <xf numFmtId="4" fontId="24" fillId="3" borderId="36" xfId="3" applyNumberFormat="1" applyFont="1" applyFill="1" applyBorder="1" applyAlignment="1" applyProtection="1">
      <alignment horizontal="center" vertical="center" wrapText="1"/>
      <protection hidden="1"/>
    </xf>
    <xf numFmtId="4" fontId="24" fillId="3" borderId="39" xfId="3" applyNumberFormat="1" applyFont="1" applyFill="1" applyBorder="1" applyAlignment="1" applyProtection="1">
      <alignment horizontal="center" vertical="center" wrapText="1"/>
      <protection hidden="1"/>
    </xf>
    <xf numFmtId="4" fontId="24" fillId="3" borderId="33" xfId="3" applyNumberFormat="1" applyFont="1" applyFill="1" applyBorder="1" applyAlignment="1" applyProtection="1">
      <alignment horizontal="center" vertical="center" wrapText="1"/>
      <protection hidden="1"/>
    </xf>
    <xf numFmtId="0" fontId="19" fillId="8" borderId="49" xfId="3" applyFont="1" applyFill="1" applyBorder="1" applyAlignment="1" applyProtection="1">
      <alignment horizontal="center" vertical="center" wrapText="1"/>
      <protection hidden="1"/>
    </xf>
    <xf numFmtId="0" fontId="19" fillId="8" borderId="63" xfId="3" applyFont="1" applyFill="1" applyBorder="1" applyAlignment="1" applyProtection="1">
      <alignment horizontal="center" vertical="center" wrapText="1"/>
      <protection hidden="1"/>
    </xf>
    <xf numFmtId="0" fontId="19" fillId="8" borderId="45" xfId="3" applyFont="1" applyFill="1" applyBorder="1" applyAlignment="1" applyProtection="1">
      <alignment horizontal="center" vertical="center" wrapText="1"/>
      <protection hidden="1"/>
    </xf>
    <xf numFmtId="0" fontId="19" fillId="8" borderId="65" xfId="3" applyFont="1" applyFill="1" applyBorder="1" applyAlignment="1" applyProtection="1">
      <alignment horizontal="center" vertical="center" wrapText="1"/>
      <protection hidden="1"/>
    </xf>
    <xf numFmtId="0" fontId="19" fillId="8" borderId="44" xfId="3" applyFont="1" applyFill="1" applyBorder="1" applyAlignment="1" applyProtection="1">
      <alignment horizontal="center" vertical="center" wrapText="1"/>
      <protection hidden="1"/>
    </xf>
    <xf numFmtId="0" fontId="19" fillId="8" borderId="34" xfId="3" applyFont="1" applyFill="1" applyBorder="1" applyAlignment="1" applyProtection="1">
      <alignment horizontal="center" vertical="center" wrapText="1"/>
      <protection hidden="1"/>
    </xf>
    <xf numFmtId="0" fontId="19" fillId="8" borderId="66" xfId="3" applyFont="1" applyFill="1" applyBorder="1" applyAlignment="1" applyProtection="1">
      <alignment horizontal="center" vertical="center" wrapText="1"/>
      <protection hidden="1"/>
    </xf>
    <xf numFmtId="0" fontId="19" fillId="8" borderId="35" xfId="3" applyFont="1" applyFill="1" applyBorder="1" applyAlignment="1" applyProtection="1">
      <alignment horizontal="center" vertical="center" wrapText="1"/>
      <protection hidden="1"/>
    </xf>
    <xf numFmtId="0" fontId="19" fillId="8" borderId="67" xfId="3" applyFont="1" applyFill="1" applyBorder="1" applyAlignment="1" applyProtection="1">
      <alignment horizontal="center" vertical="center" wrapText="1"/>
      <protection hidden="1"/>
    </xf>
    <xf numFmtId="0" fontId="19" fillId="8" borderId="68" xfId="3" applyFont="1" applyFill="1" applyBorder="1" applyAlignment="1" applyProtection="1">
      <alignment horizontal="center" vertical="center" wrapText="1"/>
      <protection hidden="1"/>
    </xf>
    <xf numFmtId="0" fontId="19" fillId="8" borderId="41" xfId="3" applyFont="1" applyFill="1" applyBorder="1" applyAlignment="1" applyProtection="1">
      <alignment horizontal="center" vertical="center" wrapText="1"/>
      <protection hidden="1"/>
    </xf>
    <xf numFmtId="199" fontId="24" fillId="3" borderId="49" xfId="3" applyNumberFormat="1" applyFont="1" applyFill="1" applyBorder="1" applyAlignment="1" applyProtection="1">
      <alignment horizontal="right" vertical="center" wrapText="1"/>
      <protection hidden="1"/>
    </xf>
    <xf numFmtId="199" fontId="24" fillId="3" borderId="42" xfId="3" applyNumberFormat="1" applyFont="1" applyFill="1" applyBorder="1" applyAlignment="1" applyProtection="1">
      <alignment horizontal="right" vertical="center" wrapText="1"/>
      <protection hidden="1"/>
    </xf>
    <xf numFmtId="199" fontId="24" fillId="3" borderId="63" xfId="3" applyNumberFormat="1" applyFont="1" applyFill="1" applyBorder="1" applyAlignment="1" applyProtection="1">
      <alignment horizontal="right" vertical="center" wrapText="1"/>
      <protection hidden="1"/>
    </xf>
    <xf numFmtId="0" fontId="24" fillId="3" borderId="49" xfId="3" applyFont="1" applyFill="1" applyBorder="1" applyAlignment="1" applyProtection="1">
      <alignment horizontal="center" vertical="center" wrapText="1"/>
      <protection hidden="1"/>
    </xf>
    <xf numFmtId="0" fontId="24" fillId="3" borderId="42" xfId="3" applyFont="1" applyFill="1" applyBorder="1" applyAlignment="1" applyProtection="1">
      <alignment horizontal="center" vertical="center" wrapText="1"/>
      <protection hidden="1"/>
    </xf>
    <xf numFmtId="0" fontId="24" fillId="3" borderId="63" xfId="3" applyFont="1" applyFill="1" applyBorder="1" applyAlignment="1" applyProtection="1">
      <alignment horizontal="center" vertical="center" wrapText="1"/>
      <protection hidden="1"/>
    </xf>
    <xf numFmtId="194" fontId="24" fillId="3" borderId="49" xfId="3" applyNumberFormat="1" applyFont="1" applyFill="1" applyBorder="1" applyAlignment="1" applyProtection="1">
      <alignment horizontal="right" vertical="center" wrapText="1"/>
      <protection hidden="1"/>
    </xf>
    <xf numFmtId="194" fontId="24" fillId="3" borderId="42" xfId="3" applyNumberFormat="1" applyFont="1" applyFill="1" applyBorder="1" applyAlignment="1" applyProtection="1">
      <alignment horizontal="right" vertical="center" wrapText="1"/>
      <protection hidden="1"/>
    </xf>
    <xf numFmtId="194" fontId="24" fillId="3" borderId="63" xfId="3" applyNumberFormat="1" applyFont="1" applyFill="1" applyBorder="1" applyAlignment="1" applyProtection="1">
      <alignment horizontal="right" vertical="center" wrapText="1"/>
      <protection hidden="1"/>
    </xf>
    <xf numFmtId="0" fontId="24" fillId="3" borderId="39" xfId="3" applyFont="1" applyFill="1" applyBorder="1" applyAlignment="1" applyProtection="1">
      <alignment horizontal="left" vertical="center" wrapText="1"/>
      <protection hidden="1"/>
    </xf>
    <xf numFmtId="195" fontId="24" fillId="3" borderId="49" xfId="3" applyNumberFormat="1" applyFont="1" applyFill="1" applyBorder="1" applyAlignment="1" applyProtection="1">
      <alignment horizontal="right" vertical="center" wrapText="1"/>
      <protection hidden="1"/>
    </xf>
    <xf numFmtId="195" fontId="24" fillId="3" borderId="42" xfId="3" applyNumberFormat="1" applyFont="1" applyFill="1" applyBorder="1" applyAlignment="1" applyProtection="1">
      <alignment horizontal="right" vertical="center" wrapText="1"/>
      <protection hidden="1"/>
    </xf>
    <xf numFmtId="195" fontId="24" fillId="3" borderId="63" xfId="3" applyNumberFormat="1" applyFont="1" applyFill="1" applyBorder="1" applyAlignment="1" applyProtection="1">
      <alignment horizontal="right" vertical="center" wrapText="1"/>
      <protection hidden="1"/>
    </xf>
    <xf numFmtId="196" fontId="24" fillId="3" borderId="49" xfId="3" applyNumberFormat="1" applyFont="1" applyFill="1" applyBorder="1" applyAlignment="1" applyProtection="1">
      <alignment horizontal="right" vertical="center" wrapText="1"/>
      <protection hidden="1"/>
    </xf>
    <xf numFmtId="196" fontId="24" fillId="3" borderId="42" xfId="3" applyNumberFormat="1" applyFont="1" applyFill="1" applyBorder="1" applyAlignment="1" applyProtection="1">
      <alignment horizontal="right" vertical="center" wrapText="1"/>
      <protection hidden="1"/>
    </xf>
    <xf numFmtId="196" fontId="24" fillId="3" borderId="63" xfId="3" applyNumberFormat="1" applyFont="1" applyFill="1" applyBorder="1" applyAlignment="1" applyProtection="1">
      <alignment horizontal="right" vertical="center" wrapText="1"/>
      <protection hidden="1"/>
    </xf>
    <xf numFmtId="0" fontId="27" fillId="0" borderId="0" xfId="3" applyFont="1" applyBorder="1" applyAlignment="1" applyProtection="1">
      <alignment horizontal="center" vertical="center"/>
      <protection hidden="1"/>
    </xf>
    <xf numFmtId="0" fontId="24" fillId="3" borderId="49" xfId="3" quotePrefix="1" applyFont="1" applyFill="1" applyBorder="1" applyAlignment="1" applyProtection="1">
      <alignment horizontal="center" vertical="center" wrapText="1"/>
      <protection hidden="1"/>
    </xf>
    <xf numFmtId="0" fontId="28" fillId="9" borderId="2" xfId="3" applyFont="1" applyFill="1" applyBorder="1" applyAlignment="1" applyProtection="1">
      <alignment horizontal="center" vertical="center" wrapText="1" readingOrder="1"/>
      <protection hidden="1"/>
    </xf>
    <xf numFmtId="0" fontId="23" fillId="0" borderId="8" xfId="3" applyFont="1" applyBorder="1" applyAlignment="1" applyProtection="1">
      <alignment horizontal="center" vertical="center"/>
      <protection hidden="1"/>
    </xf>
    <xf numFmtId="0" fontId="23" fillId="0" borderId="5" xfId="3" applyFont="1" applyBorder="1" applyAlignment="1" applyProtection="1">
      <alignment horizontal="center" vertical="center"/>
      <protection hidden="1"/>
    </xf>
    <xf numFmtId="0" fontId="23" fillId="0" borderId="69" xfId="3" applyFont="1" applyBorder="1" applyAlignment="1" applyProtection="1">
      <alignment horizontal="center" vertical="center"/>
      <protection hidden="1"/>
    </xf>
    <xf numFmtId="0" fontId="23" fillId="0" borderId="70" xfId="3" applyFont="1" applyBorder="1" applyAlignment="1" applyProtection="1">
      <alignment horizontal="center" vertical="center"/>
      <protection hidden="1"/>
    </xf>
    <xf numFmtId="0" fontId="23" fillId="0" borderId="71" xfId="3" applyFont="1" applyBorder="1" applyAlignment="1" applyProtection="1">
      <alignment horizontal="center" vertical="center"/>
      <protection hidden="1"/>
    </xf>
    <xf numFmtId="0" fontId="23" fillId="0" borderId="10" xfId="3" applyFont="1" applyBorder="1" applyAlignment="1" applyProtection="1">
      <alignment horizontal="center" vertical="center" wrapText="1"/>
      <protection hidden="1"/>
    </xf>
    <xf numFmtId="0" fontId="23" fillId="0" borderId="4" xfId="3" applyFont="1" applyBorder="1" applyAlignment="1" applyProtection="1">
      <alignment horizontal="center" vertical="center" wrapText="1"/>
      <protection hidden="1"/>
    </xf>
    <xf numFmtId="185" fontId="23" fillId="0" borderId="7" xfId="6" applyNumberFormat="1" applyFont="1" applyBorder="1" applyAlignment="1" applyProtection="1">
      <alignment horizontal="right" vertical="center"/>
      <protection hidden="1"/>
    </xf>
    <xf numFmtId="185" fontId="23" fillId="0" borderId="3" xfId="6" applyNumberFormat="1" applyFont="1" applyBorder="1" applyAlignment="1" applyProtection="1">
      <alignment horizontal="right" vertical="center"/>
      <protection hidden="1"/>
    </xf>
    <xf numFmtId="186" fontId="23" fillId="0" borderId="7" xfId="6" applyNumberFormat="1" applyFont="1" applyBorder="1" applyAlignment="1" applyProtection="1">
      <alignment horizontal="right" vertical="center"/>
      <protection hidden="1"/>
    </xf>
    <xf numFmtId="186" fontId="23" fillId="0" borderId="13" xfId="6" applyNumberFormat="1" applyFont="1" applyBorder="1" applyAlignment="1" applyProtection="1">
      <alignment horizontal="right" vertical="center"/>
      <protection hidden="1"/>
    </xf>
    <xf numFmtId="186" fontId="23" fillId="0" borderId="3" xfId="6" applyNumberFormat="1" applyFont="1" applyBorder="1" applyAlignment="1" applyProtection="1">
      <alignment horizontal="right" vertical="center"/>
      <protection hidden="1"/>
    </xf>
    <xf numFmtId="0" fontId="23" fillId="0" borderId="10" xfId="3" applyFont="1" applyBorder="1" applyAlignment="1" applyProtection="1">
      <alignment horizontal="center" vertical="center"/>
      <protection hidden="1"/>
    </xf>
    <xf numFmtId="0" fontId="23" fillId="0" borderId="4" xfId="3" applyFont="1" applyBorder="1" applyAlignment="1" applyProtection="1">
      <alignment horizontal="center" vertical="center"/>
      <protection hidden="1"/>
    </xf>
    <xf numFmtId="185" fontId="23" fillId="0" borderId="13" xfId="6" applyNumberFormat="1" applyFont="1" applyBorder="1" applyAlignment="1" applyProtection="1">
      <alignment horizontal="right" vertical="center"/>
      <protection hidden="1"/>
    </xf>
    <xf numFmtId="0" fontId="28" fillId="9" borderId="2" xfId="3" applyFont="1" applyFill="1" applyBorder="1" applyAlignment="1" applyProtection="1">
      <alignment horizontal="center" vertical="center" wrapText="1"/>
      <protection hidden="1"/>
    </xf>
    <xf numFmtId="0" fontId="23" fillId="0" borderId="7" xfId="3" quotePrefix="1" applyFont="1" applyBorder="1" applyAlignment="1" applyProtection="1">
      <alignment horizontal="center" vertical="center"/>
      <protection hidden="1"/>
    </xf>
    <xf numFmtId="0" fontId="23" fillId="0" borderId="3" xfId="3" quotePrefix="1" applyFont="1" applyBorder="1" applyAlignment="1" applyProtection="1">
      <alignment horizontal="center" vertical="center"/>
      <protection hidden="1"/>
    </xf>
    <xf numFmtId="0" fontId="23" fillId="0" borderId="13" xfId="3" quotePrefix="1" applyFont="1" applyBorder="1" applyAlignment="1" applyProtection="1">
      <alignment horizontal="center" vertical="center"/>
      <protection hidden="1"/>
    </xf>
    <xf numFmtId="0" fontId="23" fillId="0" borderId="7" xfId="3" applyFont="1" applyBorder="1" applyAlignment="1" applyProtection="1">
      <alignment horizontal="center" vertical="center" wrapText="1"/>
      <protection hidden="1"/>
    </xf>
    <xf numFmtId="0" fontId="23" fillId="0" borderId="13" xfId="3" applyFont="1" applyBorder="1" applyAlignment="1" applyProtection="1">
      <alignment horizontal="center" vertical="center" wrapText="1"/>
      <protection hidden="1"/>
    </xf>
    <xf numFmtId="0" fontId="23" fillId="0" borderId="3" xfId="3" applyFont="1" applyBorder="1" applyAlignment="1" applyProtection="1">
      <alignment horizontal="center" vertical="center" wrapText="1"/>
      <protection hidden="1"/>
    </xf>
    <xf numFmtId="0" fontId="23" fillId="0" borderId="2" xfId="3" applyFont="1" applyBorder="1" applyAlignment="1" applyProtection="1">
      <alignment horizontal="center" vertical="center"/>
      <protection hidden="1"/>
    </xf>
    <xf numFmtId="0" fontId="29" fillId="0" borderId="2" xfId="3" applyFont="1" applyFill="1" applyBorder="1" applyAlignment="1" applyProtection="1">
      <alignment horizontal="center" vertical="center" wrapText="1" readingOrder="1"/>
      <protection hidden="1"/>
    </xf>
    <xf numFmtId="0" fontId="19" fillId="8" borderId="40" xfId="3" applyFont="1" applyFill="1" applyBorder="1" applyAlignment="1" applyProtection="1">
      <alignment horizontal="center" vertical="center" wrapText="1"/>
      <protection hidden="1"/>
    </xf>
    <xf numFmtId="0" fontId="19" fillId="8" borderId="72" xfId="3" applyFont="1" applyFill="1" applyBorder="1" applyAlignment="1" applyProtection="1">
      <alignment horizontal="center" vertical="center" wrapText="1"/>
      <protection hidden="1"/>
    </xf>
    <xf numFmtId="0" fontId="23" fillId="0" borderId="9" xfId="3" applyFont="1" applyBorder="1" applyAlignment="1" applyProtection="1">
      <alignment horizontal="center" vertical="center" wrapText="1"/>
      <protection hidden="1"/>
    </xf>
    <xf numFmtId="0" fontId="23" fillId="0" borderId="1" xfId="3" applyFont="1" applyBorder="1" applyAlignment="1" applyProtection="1">
      <alignment horizontal="center" vertical="center" wrapText="1"/>
      <protection hidden="1"/>
    </xf>
    <xf numFmtId="0" fontId="23" fillId="0" borderId="7" xfId="3" quotePrefix="1" applyNumberFormat="1" applyFont="1" applyBorder="1" applyAlignment="1" applyProtection="1">
      <alignment horizontal="center" vertical="center"/>
      <protection hidden="1"/>
    </xf>
    <xf numFmtId="0" fontId="23" fillId="0" borderId="3" xfId="3" quotePrefix="1" applyNumberFormat="1" applyFont="1" applyBorder="1" applyAlignment="1" applyProtection="1">
      <alignment horizontal="center" vertical="center"/>
      <protection hidden="1"/>
    </xf>
    <xf numFmtId="0" fontId="24" fillId="3" borderId="45" xfId="3" applyFont="1" applyFill="1" applyBorder="1" applyAlignment="1" applyProtection="1">
      <alignment horizontal="left" vertical="center" wrapText="1"/>
      <protection hidden="1"/>
    </xf>
    <xf numFmtId="0" fontId="24" fillId="3" borderId="44" xfId="3" applyFont="1" applyFill="1" applyBorder="1" applyAlignment="1" applyProtection="1">
      <alignment horizontal="left" vertical="center" wrapText="1"/>
      <protection hidden="1"/>
    </xf>
    <xf numFmtId="0" fontId="24" fillId="3" borderId="64" xfId="3" applyFont="1" applyFill="1" applyBorder="1" applyAlignment="1" applyProtection="1">
      <alignment horizontal="left" vertical="center" wrapText="1"/>
      <protection hidden="1"/>
    </xf>
    <xf numFmtId="0" fontId="24" fillId="3" borderId="56" xfId="3" applyFont="1" applyFill="1" applyBorder="1" applyAlignment="1" applyProtection="1">
      <alignment horizontal="left" vertical="center" wrapText="1"/>
      <protection hidden="1"/>
    </xf>
    <xf numFmtId="0" fontId="24" fillId="3" borderId="34" xfId="3" applyFont="1" applyFill="1" applyBorder="1" applyAlignment="1" applyProtection="1">
      <alignment horizontal="left" vertical="center" wrapText="1"/>
      <protection hidden="1"/>
    </xf>
    <xf numFmtId="0" fontId="24" fillId="3" borderId="35" xfId="3" applyFont="1" applyFill="1" applyBorder="1" applyAlignment="1" applyProtection="1">
      <alignment horizontal="left" vertical="center" wrapText="1"/>
      <protection hidden="1"/>
    </xf>
    <xf numFmtId="193" fontId="24" fillId="3" borderId="49" xfId="3" applyNumberFormat="1" applyFont="1" applyFill="1" applyBorder="1" applyAlignment="1" applyProtection="1">
      <alignment horizontal="right" vertical="center" wrapText="1"/>
      <protection hidden="1"/>
    </xf>
    <xf numFmtId="193" fontId="24" fillId="3" borderId="42" xfId="3" applyNumberFormat="1" applyFont="1" applyFill="1" applyBorder="1" applyAlignment="1" applyProtection="1">
      <alignment horizontal="right" vertical="center" wrapText="1"/>
      <protection hidden="1"/>
    </xf>
    <xf numFmtId="193" fontId="24" fillId="3" borderId="63" xfId="3" applyNumberFormat="1" applyFont="1" applyFill="1" applyBorder="1" applyAlignment="1" applyProtection="1">
      <alignment horizontal="right" vertical="center" wrapText="1"/>
      <protection hidden="1"/>
    </xf>
    <xf numFmtId="0" fontId="24" fillId="0" borderId="49" xfId="3" applyFont="1" applyBorder="1" applyAlignment="1" applyProtection="1">
      <alignment horizontal="left" vertical="center" wrapText="1"/>
      <protection hidden="1"/>
    </xf>
    <xf numFmtId="0" fontId="24" fillId="0" borderId="42" xfId="3" applyFont="1" applyBorder="1" applyAlignment="1" applyProtection="1">
      <alignment horizontal="left" vertical="center" wrapText="1"/>
      <protection hidden="1"/>
    </xf>
    <xf numFmtId="0" fontId="24" fillId="0" borderId="63" xfId="3" applyFont="1" applyBorder="1" applyAlignment="1" applyProtection="1">
      <alignment horizontal="left" vertical="center" wrapText="1"/>
      <protection hidden="1"/>
    </xf>
    <xf numFmtId="0" fontId="24" fillId="0" borderId="36" xfId="3" applyFont="1" applyBorder="1" applyAlignment="1" applyProtection="1">
      <alignment horizontal="left" vertical="center" wrapText="1"/>
      <protection hidden="1"/>
    </xf>
    <xf numFmtId="0" fontId="24" fillId="0" borderId="39" xfId="3" applyFont="1" applyBorder="1" applyAlignment="1" applyProtection="1">
      <alignment horizontal="left" vertical="center" wrapText="1"/>
      <protection hidden="1"/>
    </xf>
    <xf numFmtId="4" fontId="24" fillId="0" borderId="10" xfId="3" applyNumberFormat="1" applyFont="1" applyBorder="1" applyAlignment="1" applyProtection="1">
      <alignment horizontal="center" vertical="center" wrapText="1"/>
      <protection hidden="1"/>
    </xf>
    <xf numFmtId="4" fontId="24" fillId="0" borderId="6" xfId="3" applyNumberFormat="1" applyFont="1" applyBorder="1" applyAlignment="1" applyProtection="1">
      <alignment horizontal="center" vertical="center" wrapText="1"/>
      <protection hidden="1"/>
    </xf>
    <xf numFmtId="4" fontId="24" fillId="0" borderId="4" xfId="3" applyNumberFormat="1" applyFont="1" applyBorder="1" applyAlignment="1" applyProtection="1">
      <alignment horizontal="center" vertical="center" wrapText="1"/>
      <protection hidden="1"/>
    </xf>
    <xf numFmtId="4" fontId="24" fillId="3" borderId="10" xfId="3" applyNumberFormat="1" applyFont="1" applyFill="1" applyBorder="1" applyAlignment="1" applyProtection="1">
      <alignment horizontal="center" vertical="center" wrapText="1"/>
      <protection hidden="1"/>
    </xf>
    <xf numFmtId="4" fontId="24" fillId="3" borderId="6" xfId="3" applyNumberFormat="1" applyFont="1" applyFill="1" applyBorder="1" applyAlignment="1" applyProtection="1">
      <alignment horizontal="center" vertical="center" wrapText="1"/>
      <protection hidden="1"/>
    </xf>
    <xf numFmtId="4" fontId="24" fillId="3" borderId="4" xfId="3" applyNumberFormat="1" applyFont="1" applyFill="1" applyBorder="1" applyAlignment="1" applyProtection="1">
      <alignment horizontal="center" vertical="center" wrapText="1"/>
      <protection hidden="1"/>
    </xf>
    <xf numFmtId="0" fontId="27" fillId="0" borderId="0" xfId="3" applyFont="1" applyAlignment="1" applyProtection="1">
      <alignment horizontal="center" vertical="center"/>
      <protection hidden="1"/>
    </xf>
    <xf numFmtId="0" fontId="24" fillId="0" borderId="49" xfId="3" applyFont="1" applyBorder="1" applyAlignment="1" applyProtection="1">
      <alignment horizontal="center" vertical="center" wrapText="1"/>
      <protection hidden="1"/>
    </xf>
    <xf numFmtId="0" fontId="24" fillId="0" borderId="63" xfId="3" applyFont="1" applyBorder="1" applyAlignment="1" applyProtection="1">
      <alignment horizontal="center" vertical="center" wrapText="1"/>
      <protection hidden="1"/>
    </xf>
    <xf numFmtId="0" fontId="24" fillId="0" borderId="36" xfId="3" applyFont="1" applyBorder="1" applyAlignment="1" applyProtection="1">
      <alignment horizontal="center" vertical="center" wrapText="1"/>
      <protection hidden="1"/>
    </xf>
    <xf numFmtId="0" fontId="24" fillId="0" borderId="33" xfId="3" applyFont="1" applyBorder="1" applyAlignment="1" applyProtection="1">
      <alignment horizontal="center" vertical="center" wrapText="1"/>
      <protection hidden="1"/>
    </xf>
    <xf numFmtId="0" fontId="24" fillId="0" borderId="39" xfId="3" applyFont="1" applyBorder="1" applyAlignment="1" applyProtection="1">
      <alignment horizontal="center" vertical="center" wrapText="1"/>
      <protection hidden="1"/>
    </xf>
    <xf numFmtId="176" fontId="24" fillId="0" borderId="49" xfId="3" quotePrefix="1" applyNumberFormat="1" applyFont="1" applyBorder="1" applyAlignment="1" applyProtection="1">
      <alignment horizontal="center" vertical="center" wrapText="1"/>
      <protection hidden="1"/>
    </xf>
    <xf numFmtId="176" fontId="24" fillId="0" borderId="63" xfId="3" applyNumberFormat="1" applyFont="1" applyBorder="1" applyAlignment="1" applyProtection="1">
      <alignment horizontal="center" vertical="center" wrapText="1"/>
      <protection hidden="1"/>
    </xf>
    <xf numFmtId="197" fontId="24" fillId="0" borderId="49" xfId="3" applyNumberFormat="1" applyFont="1" applyBorder="1" applyAlignment="1" applyProtection="1">
      <alignment horizontal="center" vertical="center" wrapText="1"/>
      <protection hidden="1"/>
    </xf>
    <xf numFmtId="197" fontId="24" fillId="0" borderId="63" xfId="3" applyNumberFormat="1" applyFont="1" applyBorder="1" applyAlignment="1" applyProtection="1">
      <alignment horizontal="center" vertical="center" wrapText="1"/>
      <protection hidden="1"/>
    </xf>
    <xf numFmtId="0" fontId="32" fillId="8" borderId="49" xfId="3" applyFont="1" applyFill="1" applyBorder="1" applyAlignment="1" applyProtection="1">
      <alignment horizontal="center" vertical="center" wrapText="1"/>
      <protection hidden="1"/>
    </xf>
    <xf numFmtId="0" fontId="32" fillId="8" borderId="63" xfId="3" applyFont="1" applyFill="1" applyBorder="1" applyAlignment="1" applyProtection="1">
      <alignment horizontal="center" vertical="center" wrapText="1"/>
      <protection hidden="1"/>
    </xf>
    <xf numFmtId="0" fontId="33" fillId="0" borderId="36" xfId="3" applyFont="1" applyBorder="1" applyAlignment="1" applyProtection="1">
      <alignment horizontal="center" vertical="center" wrapText="1"/>
      <protection hidden="1"/>
    </xf>
    <xf numFmtId="0" fontId="33" fillId="0" borderId="39" xfId="3" applyFont="1" applyBorder="1" applyAlignment="1" applyProtection="1">
      <alignment horizontal="center" vertical="center" wrapText="1"/>
      <protection hidden="1"/>
    </xf>
    <xf numFmtId="0" fontId="33" fillId="0" borderId="33" xfId="3" applyFont="1" applyBorder="1" applyAlignment="1" applyProtection="1">
      <alignment horizontal="center" vertical="center" wrapText="1"/>
      <protection hidden="1"/>
    </xf>
    <xf numFmtId="0" fontId="21" fillId="0" borderId="63" xfId="3" applyFont="1" applyBorder="1" applyAlignment="1" applyProtection="1">
      <alignment horizontal="center" vertical="center" wrapText="1"/>
      <protection hidden="1"/>
    </xf>
    <xf numFmtId="0" fontId="21" fillId="0" borderId="33" xfId="3" applyFont="1" applyBorder="1" applyAlignment="1" applyProtection="1">
      <alignment horizontal="center" vertical="center" wrapText="1"/>
      <protection hidden="1"/>
    </xf>
    <xf numFmtId="188" fontId="24" fillId="0" borderId="49" xfId="3" applyNumberFormat="1" applyFont="1" applyBorder="1" applyAlignment="1" applyProtection="1">
      <alignment horizontal="right" vertical="center" wrapText="1"/>
      <protection hidden="1"/>
    </xf>
    <xf numFmtId="188" fontId="24" fillId="0" borderId="63" xfId="3" applyNumberFormat="1" applyFont="1" applyBorder="1" applyAlignment="1" applyProtection="1">
      <alignment horizontal="right" vertical="center" wrapText="1"/>
      <protection hidden="1"/>
    </xf>
    <xf numFmtId="176" fontId="24" fillId="0" borderId="42" xfId="3" applyNumberFormat="1" applyFont="1" applyBorder="1" applyAlignment="1" applyProtection="1">
      <alignment horizontal="center" vertical="center" wrapText="1"/>
      <protection hidden="1"/>
    </xf>
    <xf numFmtId="0" fontId="19" fillId="8" borderId="64" xfId="3" applyFont="1" applyFill="1" applyBorder="1" applyAlignment="1" applyProtection="1">
      <alignment horizontal="center" vertical="center" wrapText="1"/>
      <protection hidden="1"/>
    </xf>
    <xf numFmtId="0" fontId="19" fillId="8" borderId="56" xfId="3" applyFont="1" applyFill="1" applyBorder="1" applyAlignment="1" applyProtection="1">
      <alignment horizontal="center" vertical="center" wrapText="1"/>
      <protection hidden="1"/>
    </xf>
    <xf numFmtId="196" fontId="24" fillId="0" borderId="49" xfId="3" applyNumberFormat="1" applyFont="1" applyBorder="1" applyAlignment="1" applyProtection="1">
      <alignment horizontal="right" vertical="center" wrapText="1"/>
      <protection hidden="1"/>
    </xf>
    <xf numFmtId="196" fontId="24" fillId="0" borderId="63" xfId="3" applyNumberFormat="1" applyFont="1" applyBorder="1" applyAlignment="1" applyProtection="1">
      <alignment horizontal="right" vertical="center" wrapText="1"/>
      <protection hidden="1"/>
    </xf>
    <xf numFmtId="0" fontId="0" fillId="0" borderId="2" xfId="0" applyBorder="1" applyAlignment="1" applyProtection="1">
      <alignment horizontal="left" vertical="center" wrapText="1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11" fillId="10" borderId="73" xfId="3" applyFont="1" applyFill="1" applyBorder="1" applyAlignment="1" applyProtection="1">
      <alignment horizontal="center" vertical="center" wrapText="1"/>
      <protection hidden="1"/>
    </xf>
    <xf numFmtId="0" fontId="11" fillId="10" borderId="92" xfId="3" applyFont="1" applyFill="1" applyBorder="1" applyAlignment="1" applyProtection="1">
      <alignment horizontal="center" vertical="center" wrapText="1"/>
      <protection hidden="1"/>
    </xf>
    <xf numFmtId="0" fontId="8" fillId="0" borderId="8" xfId="3" applyFont="1" applyBorder="1" applyAlignment="1" applyProtection="1">
      <alignment horizontal="left" vertical="center" wrapText="1"/>
      <protection hidden="1"/>
    </xf>
    <xf numFmtId="0" fontId="8" fillId="0" borderId="105" xfId="3" applyFont="1" applyBorder="1" applyAlignment="1" applyProtection="1">
      <alignment horizontal="left" vertical="center" wrapText="1"/>
      <protection hidden="1"/>
    </xf>
    <xf numFmtId="0" fontId="8" fillId="0" borderId="24" xfId="3" applyFont="1" applyBorder="1" applyAlignment="1" applyProtection="1">
      <alignment horizontal="left" vertical="center" wrapText="1"/>
      <protection hidden="1"/>
    </xf>
    <xf numFmtId="0" fontId="8" fillId="0" borderId="17" xfId="3" applyFont="1" applyBorder="1" applyAlignment="1" applyProtection="1">
      <alignment horizontal="left" vertical="center" wrapText="1"/>
      <protection hidden="1"/>
    </xf>
    <xf numFmtId="0" fontId="8" fillId="0" borderId="106" xfId="3" applyFont="1" applyBorder="1" applyAlignment="1" applyProtection="1">
      <alignment horizontal="left" vertical="center" wrapText="1"/>
      <protection hidden="1"/>
    </xf>
    <xf numFmtId="0" fontId="8" fillId="0" borderId="20" xfId="3" applyFont="1" applyBorder="1" applyAlignment="1" applyProtection="1">
      <alignment horizontal="left" vertical="center" wrapText="1"/>
      <protection hidden="1"/>
    </xf>
    <xf numFmtId="0" fontId="17" fillId="0" borderId="0" xfId="3" applyFont="1" applyAlignment="1" applyProtection="1">
      <alignment horizontal="center" vertical="center"/>
      <protection hidden="1"/>
    </xf>
    <xf numFmtId="0" fontId="8" fillId="0" borderId="26" xfId="3" applyFont="1" applyBorder="1" applyAlignment="1" applyProtection="1">
      <alignment horizontal="center" vertical="center" wrapText="1"/>
      <protection hidden="1"/>
    </xf>
    <xf numFmtId="0" fontId="8" fillId="0" borderId="27" xfId="3" applyFont="1" applyBorder="1" applyAlignment="1" applyProtection="1">
      <alignment horizontal="center" vertical="center" wrapText="1"/>
      <protection hidden="1"/>
    </xf>
    <xf numFmtId="0" fontId="47" fillId="0" borderId="0" xfId="0" applyFont="1" applyAlignment="1" applyProtection="1">
      <alignment horizontal="center" vertical="center"/>
      <protection hidden="1"/>
    </xf>
  </cellXfs>
  <cellStyles count="7">
    <cellStyle name="20% - 강조색4 2" xfId="4"/>
    <cellStyle name="백분율" xfId="2" builtinId="5"/>
    <cellStyle name="백분율 2" xfId="5"/>
    <cellStyle name="쉼표 [0]" xfId="1" builtinId="6"/>
    <cellStyle name="쉼표 [0] 2" xfId="6"/>
    <cellStyle name="표준" xfId="0" builtinId="0"/>
    <cellStyle name="표준 2" xfId="3"/>
  </cellStyles>
  <dxfs count="221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1" defaultTableStyle="TableStyleMedium2" defaultPivotStyle="PivotStyleMedium9">
    <tableStyle name="MySqlDefault" pivot="0" table="0" count="0"/>
  </tableStyles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activeCell="A3" sqref="A3"/>
    </sheetView>
  </sheetViews>
  <sheetFormatPr defaultColWidth="9" defaultRowHeight="20.100000000000001" customHeight="1"/>
  <cols>
    <col min="1" max="1" width="5.59765625" style="201" customWidth="1"/>
    <col min="2" max="2" width="15.59765625" style="201" customWidth="1"/>
    <col min="3" max="3" width="25.59765625" style="201" customWidth="1"/>
    <col min="4" max="4" width="5.59765625" style="201" customWidth="1"/>
    <col min="5" max="6" width="15.59765625" style="201" customWidth="1"/>
    <col min="7" max="7" width="5.59765625" style="201" customWidth="1"/>
    <col min="8" max="16384" width="9" style="201"/>
  </cols>
  <sheetData>
    <row r="1" spans="1:7" ht="26.25" customHeight="1">
      <c r="A1" s="254" t="s">
        <v>410</v>
      </c>
      <c r="B1" s="255"/>
      <c r="C1" s="255"/>
      <c r="D1" s="255"/>
      <c r="E1" s="255"/>
      <c r="F1" s="255"/>
      <c r="G1" s="256"/>
    </row>
    <row r="2" spans="1:7" ht="20.100000000000001" customHeight="1">
      <c r="A2" s="257" t="s">
        <v>449</v>
      </c>
      <c r="B2" s="258"/>
      <c r="C2" s="258"/>
      <c r="D2" s="258"/>
      <c r="E2" s="258"/>
      <c r="F2" s="258"/>
      <c r="G2" s="259"/>
    </row>
    <row r="3" spans="1:7" ht="20.100000000000001" customHeight="1">
      <c r="A3" s="202"/>
      <c r="B3" s="203"/>
      <c r="C3" s="203"/>
      <c r="D3" s="203"/>
      <c r="E3" s="203"/>
      <c r="F3" s="203"/>
      <c r="G3" s="204"/>
    </row>
    <row r="4" spans="1:7" ht="20.100000000000001" customHeight="1">
      <c r="A4" s="205" t="s">
        <v>0</v>
      </c>
      <c r="B4" s="206"/>
      <c r="C4" s="206"/>
      <c r="D4" s="206"/>
      <c r="E4" s="206"/>
      <c r="F4" s="206"/>
      <c r="G4" s="207"/>
    </row>
    <row r="5" spans="1:7" ht="20.100000000000001" customHeight="1">
      <c r="A5" s="205"/>
      <c r="B5" s="208" t="s">
        <v>1</v>
      </c>
      <c r="C5" s="206"/>
      <c r="D5" s="206"/>
      <c r="E5" s="206"/>
      <c r="F5" s="206"/>
      <c r="G5" s="207"/>
    </row>
    <row r="6" spans="1:7" ht="20.100000000000001" customHeight="1">
      <c r="A6" s="205"/>
      <c r="B6" s="206"/>
      <c r="C6" s="206"/>
      <c r="D6" s="206"/>
      <c r="E6" s="206"/>
      <c r="F6" s="206"/>
      <c r="G6" s="207"/>
    </row>
    <row r="7" spans="1:7" ht="46.8">
      <c r="A7" s="205"/>
      <c r="B7" s="18" t="s">
        <v>421</v>
      </c>
      <c r="C7" s="260" t="s">
        <v>2</v>
      </c>
      <c r="D7" s="261"/>
      <c r="E7" s="19" t="s">
        <v>3</v>
      </c>
      <c r="F7" s="20" t="s">
        <v>4</v>
      </c>
      <c r="G7" s="209"/>
    </row>
    <row r="8" spans="1:7" ht="20.100000000000001" customHeight="1">
      <c r="A8" s="205"/>
      <c r="B8" s="262" t="s">
        <v>5</v>
      </c>
      <c r="C8" s="253" t="s">
        <v>411</v>
      </c>
      <c r="D8" s="253"/>
      <c r="E8" s="264" t="s">
        <v>412</v>
      </c>
      <c r="F8" s="267" t="s">
        <v>413</v>
      </c>
      <c r="G8" s="209"/>
    </row>
    <row r="9" spans="1:7" ht="20.100000000000001" customHeight="1">
      <c r="A9" s="205"/>
      <c r="B9" s="263"/>
      <c r="C9" s="253" t="s">
        <v>414</v>
      </c>
      <c r="D9" s="253"/>
      <c r="E9" s="265"/>
      <c r="F9" s="268"/>
      <c r="G9" s="209"/>
    </row>
    <row r="10" spans="1:7" ht="20.100000000000001" customHeight="1">
      <c r="A10" s="205"/>
      <c r="B10" s="210" t="s">
        <v>6</v>
      </c>
      <c r="C10" s="253" t="s">
        <v>415</v>
      </c>
      <c r="D10" s="253"/>
      <c r="E10" s="265"/>
      <c r="F10" s="268"/>
      <c r="G10" s="209"/>
    </row>
    <row r="11" spans="1:7" ht="20.100000000000001" customHeight="1">
      <c r="A11" s="205"/>
      <c r="B11" s="262" t="s">
        <v>7</v>
      </c>
      <c r="C11" s="253" t="s">
        <v>416</v>
      </c>
      <c r="D11" s="253"/>
      <c r="E11" s="265"/>
      <c r="F11" s="268"/>
      <c r="G11" s="209"/>
    </row>
    <row r="12" spans="1:7" ht="20.100000000000001" customHeight="1">
      <c r="A12" s="205"/>
      <c r="B12" s="270"/>
      <c r="C12" s="253" t="s">
        <v>417</v>
      </c>
      <c r="D12" s="253"/>
      <c r="E12" s="266"/>
      <c r="F12" s="269"/>
      <c r="G12" s="209"/>
    </row>
    <row r="13" spans="1:7" ht="20.100000000000001" customHeight="1">
      <c r="A13" s="205"/>
      <c r="B13" s="206"/>
      <c r="C13" s="211"/>
      <c r="D13" s="211"/>
      <c r="E13" s="211"/>
      <c r="F13" s="211"/>
      <c r="G13" s="212"/>
    </row>
    <row r="14" spans="1:7" ht="20.100000000000001" customHeight="1">
      <c r="A14" s="205" t="s">
        <v>8</v>
      </c>
      <c r="B14" s="206"/>
      <c r="C14" s="206"/>
      <c r="D14" s="206"/>
      <c r="E14" s="206"/>
      <c r="F14" s="206"/>
      <c r="G14" s="207"/>
    </row>
    <row r="15" spans="1:7" ht="20.100000000000001" customHeight="1">
      <c r="A15" s="205"/>
      <c r="B15" s="208" t="s">
        <v>9</v>
      </c>
      <c r="C15" s="206"/>
      <c r="D15" s="206"/>
      <c r="E15" s="206"/>
      <c r="F15" s="206"/>
      <c r="G15" s="207"/>
    </row>
    <row r="16" spans="1:7" ht="20.100000000000001" customHeight="1">
      <c r="A16" s="205"/>
      <c r="B16" s="208" t="s">
        <v>418</v>
      </c>
      <c r="C16" s="206"/>
      <c r="D16" s="206"/>
      <c r="E16" s="206"/>
      <c r="F16" s="206"/>
      <c r="G16" s="207"/>
    </row>
    <row r="17" spans="1:7" ht="20.100000000000001" customHeight="1">
      <c r="A17" s="205"/>
      <c r="B17" s="206" t="s">
        <v>10</v>
      </c>
      <c r="C17" s="206"/>
      <c r="D17" s="206"/>
      <c r="E17" s="206"/>
      <c r="F17" s="206"/>
      <c r="G17" s="207"/>
    </row>
    <row r="18" spans="1:7" ht="20.100000000000001" customHeight="1">
      <c r="A18" s="205"/>
      <c r="B18" s="206"/>
      <c r="C18" s="173"/>
      <c r="D18" s="127" t="s">
        <v>11</v>
      </c>
      <c r="E18" s="213"/>
      <c r="F18" s="206"/>
      <c r="G18" s="207"/>
    </row>
    <row r="19" spans="1:7" ht="20.100000000000001" customHeight="1">
      <c r="A19" s="205"/>
      <c r="B19" s="206" t="s">
        <v>12</v>
      </c>
      <c r="C19" s="206"/>
      <c r="D19" s="206"/>
      <c r="E19" s="206"/>
      <c r="F19" s="206"/>
      <c r="G19" s="207"/>
    </row>
    <row r="20" spans="1:7" ht="20.100000000000001" customHeight="1">
      <c r="A20" s="205"/>
      <c r="B20" s="206"/>
      <c r="C20" s="120" t="s">
        <v>24</v>
      </c>
      <c r="D20" s="206"/>
      <c r="E20" s="206"/>
      <c r="F20" s="206"/>
      <c r="G20" s="207"/>
    </row>
    <row r="21" spans="1:7" ht="20.100000000000001" customHeight="1">
      <c r="A21" s="205"/>
      <c r="B21" s="214" t="s">
        <v>13</v>
      </c>
      <c r="C21" s="206"/>
      <c r="D21" s="206"/>
      <c r="E21" s="206"/>
      <c r="F21" s="206"/>
      <c r="G21" s="215"/>
    </row>
    <row r="22" spans="1:7" ht="20.100000000000001" customHeight="1">
      <c r="A22" s="205"/>
      <c r="B22" s="216"/>
      <c r="C22" s="174" t="s">
        <v>14</v>
      </c>
      <c r="D22" s="206"/>
      <c r="E22" s="206"/>
      <c r="F22" s="206"/>
      <c r="G22" s="207"/>
    </row>
    <row r="23" spans="1:7" ht="20.100000000000001" customHeight="1">
      <c r="A23" s="205"/>
      <c r="B23" s="208" t="s">
        <v>419</v>
      </c>
      <c r="C23" s="217"/>
      <c r="D23" s="217"/>
      <c r="E23" s="206"/>
      <c r="F23" s="206"/>
      <c r="G23" s="207"/>
    </row>
    <row r="24" spans="1:7" ht="20.100000000000001" customHeight="1">
      <c r="A24" s="205"/>
      <c r="B24" s="208" t="s">
        <v>15</v>
      </c>
      <c r="C24" s="206"/>
      <c r="D24" s="206"/>
      <c r="E24" s="206"/>
      <c r="F24" s="206"/>
      <c r="G24" s="207"/>
    </row>
    <row r="25" spans="1:7" ht="20.100000000000001" customHeight="1">
      <c r="A25" s="205"/>
      <c r="B25" s="208"/>
      <c r="C25" s="206"/>
      <c r="D25" s="206"/>
      <c r="E25" s="206"/>
      <c r="F25" s="206"/>
      <c r="G25" s="207"/>
    </row>
    <row r="26" spans="1:7" ht="20.100000000000001" customHeight="1">
      <c r="A26" s="205" t="s">
        <v>16</v>
      </c>
      <c r="B26" s="206"/>
      <c r="C26" s="206"/>
      <c r="D26" s="206"/>
      <c r="E26" s="206"/>
      <c r="F26" s="206"/>
      <c r="G26" s="207"/>
    </row>
    <row r="27" spans="1:7" ht="20.100000000000001" customHeight="1">
      <c r="A27" s="205" t="s">
        <v>17</v>
      </c>
      <c r="B27" s="208" t="s">
        <v>18</v>
      </c>
      <c r="C27" s="206"/>
      <c r="D27" s="206"/>
      <c r="E27" s="206"/>
      <c r="F27" s="206"/>
      <c r="G27" s="207"/>
    </row>
    <row r="28" spans="1:7" ht="20.100000000000001" customHeight="1">
      <c r="A28" s="205"/>
      <c r="B28" s="206" t="s">
        <v>19</v>
      </c>
      <c r="C28" s="206"/>
      <c r="D28" s="206"/>
      <c r="E28" s="206"/>
      <c r="F28" s="206"/>
      <c r="G28" s="207"/>
    </row>
    <row r="29" spans="1:7" ht="20.100000000000001" customHeight="1">
      <c r="A29" s="205"/>
      <c r="B29" s="206" t="s">
        <v>20</v>
      </c>
      <c r="C29" s="206"/>
      <c r="D29" s="206"/>
      <c r="E29" s="206"/>
      <c r="F29" s="206"/>
      <c r="G29" s="207"/>
    </row>
    <row r="30" spans="1:7" ht="20.100000000000001" customHeight="1">
      <c r="A30" s="205"/>
      <c r="B30" s="208" t="s">
        <v>21</v>
      </c>
      <c r="C30" s="206"/>
      <c r="D30" s="206"/>
      <c r="E30" s="206"/>
      <c r="F30" s="206"/>
      <c r="G30" s="207"/>
    </row>
    <row r="31" spans="1:7" ht="20.100000000000001" customHeight="1">
      <c r="A31" s="205"/>
      <c r="B31" s="206"/>
      <c r="C31" s="206"/>
      <c r="D31" s="206"/>
      <c r="E31" s="206"/>
      <c r="F31" s="206"/>
      <c r="G31" s="207"/>
    </row>
    <row r="32" spans="1:7" ht="20.100000000000001" customHeight="1">
      <c r="A32" s="218" t="s">
        <v>22</v>
      </c>
      <c r="B32" s="219"/>
      <c r="C32" s="219"/>
      <c r="D32" s="219"/>
      <c r="E32" s="219"/>
      <c r="F32" s="219"/>
      <c r="G32" s="220"/>
    </row>
    <row r="33" spans="1:7" ht="20.100000000000001" customHeight="1">
      <c r="A33" s="218"/>
      <c r="B33" s="221" t="s">
        <v>23</v>
      </c>
      <c r="C33" s="219"/>
      <c r="D33" s="219"/>
      <c r="E33" s="219"/>
      <c r="F33" s="219"/>
      <c r="G33" s="220"/>
    </row>
    <row r="34" spans="1:7" ht="20.100000000000001" customHeight="1">
      <c r="A34" s="218"/>
      <c r="B34" s="206"/>
      <c r="C34" s="206"/>
      <c r="D34" s="206"/>
      <c r="E34" s="206"/>
      <c r="F34" s="206"/>
      <c r="G34" s="207"/>
    </row>
    <row r="35" spans="1:7" ht="20.100000000000001" customHeight="1">
      <c r="A35" s="222" t="s">
        <v>420</v>
      </c>
      <c r="B35" s="206"/>
      <c r="C35" s="206"/>
      <c r="D35" s="206"/>
      <c r="E35" s="206"/>
      <c r="F35" s="206"/>
      <c r="G35" s="207"/>
    </row>
    <row r="36" spans="1:7" ht="20.100000000000001" customHeight="1" thickBot="1">
      <c r="A36" s="223"/>
      <c r="B36" s="224"/>
      <c r="C36" s="224"/>
      <c r="D36" s="224"/>
      <c r="E36" s="224"/>
      <c r="F36" s="224"/>
      <c r="G36" s="225"/>
    </row>
  </sheetData>
  <mergeCells count="12">
    <mergeCell ref="C11:D11"/>
    <mergeCell ref="C12:D12"/>
    <mergeCell ref="A1:G1"/>
    <mergeCell ref="A2:G2"/>
    <mergeCell ref="C7:D7"/>
    <mergeCell ref="B8:B9"/>
    <mergeCell ref="C8:D8"/>
    <mergeCell ref="E8:E12"/>
    <mergeCell ref="F8:F12"/>
    <mergeCell ref="C9:D9"/>
    <mergeCell ref="C10:D10"/>
    <mergeCell ref="B11:B12"/>
  </mergeCells>
  <phoneticPr fontId="14" type="noConversion"/>
  <dataValidations count="2">
    <dataValidation type="list" allowBlank="1" showInputMessage="1" showErrorMessage="1" sqref="C22">
      <formula1>"5%미만의 신출자/이체자 처리, 5%이상의 신출자/이체자 처리"</formula1>
    </dataValidation>
    <dataValidation type="list" showInputMessage="1" showErrorMessage="1" sqref="C20">
      <formula1>"1회 검증, 2회 검증, 3회 검증"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0" fitToHeight="10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view="pageBreakPreview" zoomScaleNormal="100" zoomScaleSheetLayoutView="100" workbookViewId="0">
      <selection activeCell="D31" sqref="D31"/>
    </sheetView>
  </sheetViews>
  <sheetFormatPr defaultColWidth="9" defaultRowHeight="21.9" customHeight="1"/>
  <cols>
    <col min="1" max="1" width="10.09765625" style="1" customWidth="1"/>
    <col min="2" max="3" width="12.59765625" style="1" customWidth="1"/>
    <col min="4" max="4" width="8.69921875" style="1" bestFit="1" customWidth="1"/>
    <col min="5" max="5" width="12.59765625" style="1" customWidth="1"/>
    <col min="6" max="6" width="15.59765625" style="1" customWidth="1"/>
    <col min="7" max="7" width="8.8984375" style="1" bestFit="1" customWidth="1"/>
    <col min="8" max="8" width="13.69921875" style="1" bestFit="1" customWidth="1"/>
    <col min="9" max="16384" width="9" style="1"/>
  </cols>
  <sheetData>
    <row r="1" spans="1:8" ht="30">
      <c r="A1" s="273" t="s">
        <v>25</v>
      </c>
      <c r="B1" s="273"/>
      <c r="C1" s="273"/>
      <c r="D1" s="273"/>
      <c r="E1" s="273"/>
      <c r="F1" s="273"/>
      <c r="G1" s="273"/>
      <c r="H1" s="273"/>
    </row>
    <row r="2" spans="1:8" ht="21" customHeight="1">
      <c r="A2" s="200"/>
      <c r="B2" s="200"/>
      <c r="C2" s="200"/>
      <c r="D2" s="200"/>
      <c r="E2" s="200"/>
      <c r="F2" s="200"/>
      <c r="G2" s="200"/>
      <c r="H2" s="200"/>
    </row>
    <row r="3" spans="1:8" ht="21.9" customHeight="1" thickBot="1">
      <c r="A3" s="281" t="s">
        <v>26</v>
      </c>
      <c r="B3" s="281"/>
      <c r="C3" s="281"/>
      <c r="D3" s="281"/>
      <c r="E3" s="281"/>
      <c r="F3" s="281"/>
      <c r="G3" s="281"/>
      <c r="H3" s="281"/>
    </row>
    <row r="4" spans="1:8" ht="21.9" customHeight="1">
      <c r="A4" s="293" t="s">
        <v>27</v>
      </c>
      <c r="B4" s="297" t="s">
        <v>28</v>
      </c>
      <c r="C4" s="298"/>
      <c r="D4" s="299"/>
      <c r="E4" s="21" t="s">
        <v>29</v>
      </c>
      <c r="F4" s="22" t="s">
        <v>30</v>
      </c>
      <c r="G4" s="277" t="s">
        <v>31</v>
      </c>
      <c r="H4" s="278"/>
    </row>
    <row r="5" spans="1:8" ht="21.9" customHeight="1">
      <c r="A5" s="296"/>
      <c r="B5" s="285" t="s">
        <v>32</v>
      </c>
      <c r="C5" s="286"/>
      <c r="D5" s="287"/>
      <c r="E5" s="6">
        <f>'A1 현대간행물'!N96+'A1 현대간행물'!N97</f>
        <v>0</v>
      </c>
      <c r="F5" s="7">
        <f>'A1 현대간행물'!K98</f>
        <v>0</v>
      </c>
      <c r="G5" s="279"/>
      <c r="H5" s="280"/>
    </row>
    <row r="6" spans="1:8" ht="21.9" customHeight="1">
      <c r="A6" s="296"/>
      <c r="B6" s="285" t="s">
        <v>152</v>
      </c>
      <c r="C6" s="286"/>
      <c r="D6" s="287"/>
      <c r="E6" s="6">
        <f>'A2 현대비도서편철문서'!N23</f>
        <v>0</v>
      </c>
      <c r="F6" s="7">
        <f>'A2 현대비도서편철문서'!K24</f>
        <v>0</v>
      </c>
      <c r="G6" s="279"/>
      <c r="H6" s="280"/>
    </row>
    <row r="7" spans="1:8" ht="21.9" customHeight="1">
      <c r="A7" s="296"/>
      <c r="B7" s="285" t="s">
        <v>33</v>
      </c>
      <c r="C7" s="286"/>
      <c r="D7" s="287"/>
      <c r="E7" s="8">
        <f>SUM('A3 고전적자료'!O67:O68)</f>
        <v>0</v>
      </c>
      <c r="F7" s="9">
        <f>'A3 고전적자료'!L69</f>
        <v>0</v>
      </c>
      <c r="G7" s="279"/>
      <c r="H7" s="280"/>
    </row>
    <row r="8" spans="1:8" ht="21.9" customHeight="1">
      <c r="A8" s="296"/>
      <c r="B8" s="285" t="s">
        <v>34</v>
      </c>
      <c r="C8" s="286"/>
      <c r="D8" s="287"/>
      <c r="E8" s="10">
        <f>'A4 동영상'!N11</f>
        <v>0</v>
      </c>
      <c r="F8" s="11">
        <f>'A4 동영상'!K12</f>
        <v>0</v>
      </c>
      <c r="G8" s="279"/>
      <c r="H8" s="280"/>
    </row>
    <row r="9" spans="1:8" ht="21.9" customHeight="1">
      <c r="A9" s="296"/>
      <c r="B9" s="285" t="s">
        <v>35</v>
      </c>
      <c r="C9" s="286"/>
      <c r="D9" s="287"/>
      <c r="E9" s="10">
        <f>'A5 음성'!N8</f>
        <v>0</v>
      </c>
      <c r="F9" s="11">
        <f>'A5 음성'!K9</f>
        <v>0</v>
      </c>
      <c r="G9" s="279"/>
      <c r="H9" s="280"/>
    </row>
    <row r="10" spans="1:8" ht="21.9" customHeight="1">
      <c r="A10" s="296"/>
      <c r="B10" s="285" t="s">
        <v>36</v>
      </c>
      <c r="C10" s="286"/>
      <c r="D10" s="287"/>
      <c r="E10" s="10">
        <f>'B1 전문작업'!N13+'B1 전문작업'!N14</f>
        <v>0</v>
      </c>
      <c r="F10" s="11">
        <f>'B1 전문작업'!K15</f>
        <v>0</v>
      </c>
      <c r="G10" s="279"/>
      <c r="H10" s="280"/>
    </row>
    <row r="11" spans="1:8" ht="21.9" customHeight="1">
      <c r="A11" s="296"/>
      <c r="B11" s="285" t="s">
        <v>37</v>
      </c>
      <c r="C11" s="286"/>
      <c r="D11" s="287"/>
      <c r="E11" s="12">
        <f>'C1 추가작업'!C3</f>
        <v>0</v>
      </c>
      <c r="F11" s="13">
        <f>'C1 추가작업'!E5</f>
        <v>0</v>
      </c>
      <c r="G11" s="279"/>
      <c r="H11" s="280"/>
    </row>
    <row r="12" spans="1:8" ht="30" customHeight="1" thickBot="1">
      <c r="A12" s="296"/>
      <c r="B12" s="282" t="s">
        <v>38</v>
      </c>
      <c r="C12" s="283"/>
      <c r="D12" s="284"/>
      <c r="E12" s="14">
        <f>SUM(E5:E11)</f>
        <v>0</v>
      </c>
      <c r="F12" s="15">
        <f>SUM(F5:F11)</f>
        <v>0</v>
      </c>
      <c r="G12" s="288"/>
      <c r="H12" s="289"/>
    </row>
    <row r="13" spans="1:8" ht="21.9" customHeight="1">
      <c r="A13" s="293" t="s">
        <v>39</v>
      </c>
      <c r="B13" s="274" t="s">
        <v>28</v>
      </c>
      <c r="C13" s="275"/>
      <c r="D13" s="276"/>
      <c r="E13" s="194" t="s">
        <v>40</v>
      </c>
      <c r="F13" s="195" t="s">
        <v>41</v>
      </c>
      <c r="G13" s="277"/>
      <c r="H13" s="278"/>
    </row>
    <row r="14" spans="1:8" ht="21.9" customHeight="1">
      <c r="A14" s="294"/>
      <c r="B14" s="308" t="s">
        <v>42</v>
      </c>
      <c r="C14" s="309"/>
      <c r="D14" s="310"/>
      <c r="E14" s="125">
        <f>F25</f>
        <v>0.2</v>
      </c>
      <c r="F14" s="124">
        <f>IFERROR(F12*E14,0)</f>
        <v>0</v>
      </c>
      <c r="G14" s="271" t="s">
        <v>43</v>
      </c>
      <c r="H14" s="272"/>
    </row>
    <row r="15" spans="1:8" ht="21.9" customHeight="1">
      <c r="A15" s="294"/>
      <c r="B15" s="308" t="s">
        <v>44</v>
      </c>
      <c r="C15" s="309"/>
      <c r="D15" s="310"/>
      <c r="E15" s="126" t="s">
        <v>45</v>
      </c>
      <c r="F15" s="124">
        <f>F41</f>
        <v>0</v>
      </c>
      <c r="G15" s="271" t="s">
        <v>46</v>
      </c>
      <c r="H15" s="272"/>
    </row>
    <row r="16" spans="1:8" ht="21.9" customHeight="1" thickBot="1">
      <c r="A16" s="295"/>
      <c r="B16" s="311" t="s">
        <v>47</v>
      </c>
      <c r="C16" s="312"/>
      <c r="D16" s="313"/>
      <c r="E16" s="196">
        <v>0.1</v>
      </c>
      <c r="F16" s="197">
        <f>(F12+F14)*E16</f>
        <v>0</v>
      </c>
      <c r="G16" s="300" t="s">
        <v>48</v>
      </c>
      <c r="H16" s="301"/>
    </row>
    <row r="17" spans="1:8" ht="30" customHeight="1">
      <c r="A17" s="302" t="s">
        <v>49</v>
      </c>
      <c r="B17" s="303"/>
      <c r="C17" s="303"/>
      <c r="D17" s="303"/>
      <c r="E17" s="304"/>
      <c r="F17" s="193">
        <f>SUM(F12:F16)</f>
        <v>0</v>
      </c>
      <c r="G17" s="319"/>
      <c r="H17" s="320"/>
    </row>
    <row r="18" spans="1:8" ht="21.9" customHeight="1">
      <c r="A18" s="305" t="s">
        <v>50</v>
      </c>
      <c r="B18" s="306"/>
      <c r="C18" s="306"/>
      <c r="D18" s="306"/>
      <c r="E18" s="307"/>
      <c r="F18" s="5">
        <f>F17*10%</f>
        <v>0</v>
      </c>
      <c r="G18" s="271"/>
      <c r="H18" s="272"/>
    </row>
    <row r="19" spans="1:8" ht="30" customHeight="1" thickBot="1">
      <c r="A19" s="290" t="s">
        <v>51</v>
      </c>
      <c r="B19" s="291"/>
      <c r="C19" s="291"/>
      <c r="D19" s="291"/>
      <c r="E19" s="292"/>
      <c r="F19" s="23">
        <f>SUM(F17:F18)</f>
        <v>0</v>
      </c>
      <c r="G19" s="300"/>
      <c r="H19" s="301"/>
    </row>
    <row r="20" spans="1:8" ht="21.9" customHeight="1">
      <c r="A20" s="2"/>
      <c r="B20" s="2"/>
      <c r="C20" s="2"/>
      <c r="D20" s="2"/>
      <c r="E20" s="2"/>
      <c r="F20" s="2"/>
      <c r="G20" s="2"/>
      <c r="H20" s="2"/>
    </row>
    <row r="21" spans="1:8" ht="21.9" customHeight="1" thickBot="1">
      <c r="A21" s="321" t="s">
        <v>52</v>
      </c>
      <c r="B21" s="321"/>
      <c r="C21" s="321"/>
      <c r="D21" s="321"/>
      <c r="E21" s="321"/>
      <c r="F21" s="321"/>
      <c r="G21" s="321"/>
      <c r="H21" s="321"/>
    </row>
    <row r="22" spans="1:8" ht="21.9" customHeight="1">
      <c r="A22" s="327" t="s">
        <v>28</v>
      </c>
      <c r="B22" s="328"/>
      <c r="C22" s="328"/>
      <c r="D22" s="328"/>
      <c r="E22" s="329"/>
      <c r="F22" s="24" t="s">
        <v>53</v>
      </c>
      <c r="G22" s="330" t="s">
        <v>54</v>
      </c>
      <c r="H22" s="331"/>
    </row>
    <row r="23" spans="1:8" ht="21.9" customHeight="1">
      <c r="A23" s="323" t="s">
        <v>55</v>
      </c>
      <c r="B23" s="324"/>
      <c r="C23" s="324"/>
      <c r="D23" s="324"/>
      <c r="E23" s="324"/>
      <c r="F23" s="187">
        <v>0.2</v>
      </c>
      <c r="G23" s="317" t="s">
        <v>56</v>
      </c>
      <c r="H23" s="318"/>
    </row>
    <row r="24" spans="1:8" ht="21.9" customHeight="1">
      <c r="A24" s="323" t="s">
        <v>57</v>
      </c>
      <c r="B24" s="324"/>
      <c r="C24" s="324"/>
      <c r="D24" s="324"/>
      <c r="E24" s="324"/>
      <c r="F24" s="16">
        <f>G33</f>
        <v>0</v>
      </c>
      <c r="G24" s="317"/>
      <c r="H24" s="318"/>
    </row>
    <row r="25" spans="1:8" ht="35.25" customHeight="1" thickBot="1">
      <c r="A25" s="290" t="s">
        <v>58</v>
      </c>
      <c r="B25" s="291"/>
      <c r="C25" s="291"/>
      <c r="D25" s="291"/>
      <c r="E25" s="292"/>
      <c r="F25" s="25">
        <f>IF((F23+F24)&gt;76%,76%,(F23+F24))</f>
        <v>0.2</v>
      </c>
      <c r="G25" s="325" t="s">
        <v>392</v>
      </c>
      <c r="H25" s="326"/>
    </row>
    <row r="26" spans="1:8" ht="21.9" customHeight="1">
      <c r="A26" s="4"/>
      <c r="B26" s="4"/>
      <c r="C26" s="4"/>
      <c r="D26" s="4"/>
      <c r="E26" s="17"/>
      <c r="F26" s="4"/>
      <c r="G26" s="4"/>
      <c r="H26" s="4"/>
    </row>
    <row r="27" spans="1:8" ht="21.9" customHeight="1" thickBot="1">
      <c r="A27" s="322" t="s">
        <v>59</v>
      </c>
      <c r="B27" s="322"/>
      <c r="C27" s="322"/>
      <c r="D27" s="322"/>
      <c r="E27" s="322"/>
      <c r="F27" s="322"/>
      <c r="G27" s="322"/>
      <c r="H27" s="322"/>
    </row>
    <row r="28" spans="1:8" ht="31.2">
      <c r="A28" s="26" t="s">
        <v>60</v>
      </c>
      <c r="B28" s="24" t="s">
        <v>446</v>
      </c>
      <c r="C28" s="24" t="s">
        <v>61</v>
      </c>
      <c r="D28" s="24" t="s">
        <v>67</v>
      </c>
      <c r="E28" s="24" t="s">
        <v>422</v>
      </c>
      <c r="F28" s="24" t="s">
        <v>62</v>
      </c>
      <c r="G28" s="24" t="s">
        <v>53</v>
      </c>
      <c r="H28" s="27" t="s">
        <v>54</v>
      </c>
    </row>
    <row r="29" spans="1:8" ht="21.9" customHeight="1">
      <c r="A29" s="188" t="s">
        <v>63</v>
      </c>
      <c r="B29" s="189" t="s">
        <v>447</v>
      </c>
      <c r="C29" s="190">
        <v>8596776</v>
      </c>
      <c r="D29" s="191">
        <v>1</v>
      </c>
      <c r="E29" s="187">
        <v>0.01</v>
      </c>
      <c r="F29" s="3">
        <f>PRODUCT(C29:E29)</f>
        <v>85967.76</v>
      </c>
      <c r="G29" s="29">
        <f>IFERROR(F29/$F$12,0)</f>
        <v>0</v>
      </c>
      <c r="H29" s="185"/>
    </row>
    <row r="30" spans="1:8" ht="21.9" customHeight="1">
      <c r="A30" s="188" t="s">
        <v>65</v>
      </c>
      <c r="B30" s="189" t="s">
        <v>448</v>
      </c>
      <c r="C30" s="190">
        <v>9160554</v>
      </c>
      <c r="D30" s="191">
        <v>1</v>
      </c>
      <c r="E30" s="187">
        <v>0.01</v>
      </c>
      <c r="F30" s="3">
        <f t="shared" ref="F30:F32" si="0">PRODUCT(C30:E30)</f>
        <v>91605.540000000008</v>
      </c>
      <c r="G30" s="29">
        <f t="shared" ref="G30:G32" si="1">IFERROR(F30/$F$12,0)</f>
        <v>0</v>
      </c>
      <c r="H30" s="185"/>
    </row>
    <row r="31" spans="1:8" ht="21.9" customHeight="1">
      <c r="A31" s="188"/>
      <c r="B31" s="189"/>
      <c r="C31" s="190"/>
      <c r="D31" s="191"/>
      <c r="E31" s="187"/>
      <c r="F31" s="3">
        <v>0</v>
      </c>
      <c r="G31" s="29">
        <f t="shared" si="1"/>
        <v>0</v>
      </c>
      <c r="H31" s="185"/>
    </row>
    <row r="32" spans="1:8" ht="21.9" customHeight="1">
      <c r="A32" s="188"/>
      <c r="B32" s="189"/>
      <c r="C32" s="189"/>
      <c r="D32" s="191"/>
      <c r="E32" s="189"/>
      <c r="F32" s="3">
        <f t="shared" si="0"/>
        <v>0</v>
      </c>
      <c r="G32" s="29">
        <f t="shared" si="1"/>
        <v>0</v>
      </c>
      <c r="H32" s="185"/>
    </row>
    <row r="33" spans="1:8" ht="21.9" customHeight="1" thickBot="1">
      <c r="A33" s="290" t="s">
        <v>66</v>
      </c>
      <c r="B33" s="291"/>
      <c r="C33" s="291"/>
      <c r="D33" s="291"/>
      <c r="E33" s="292"/>
      <c r="F33" s="172">
        <f>SUM(F29:F32)</f>
        <v>177573.3</v>
      </c>
      <c r="G33" s="25">
        <f>SUM(G29:G32)</f>
        <v>0</v>
      </c>
      <c r="H33" s="28"/>
    </row>
    <row r="35" spans="1:8" ht="21.9" customHeight="1" thickBot="1">
      <c r="A35" s="314" t="s">
        <v>404</v>
      </c>
      <c r="B35" s="314"/>
      <c r="C35" s="314"/>
      <c r="D35" s="314"/>
      <c r="E35" s="314"/>
      <c r="F35" s="314"/>
      <c r="G35" s="314"/>
      <c r="H35" s="314"/>
    </row>
    <row r="36" spans="1:8" ht="21.9" customHeight="1">
      <c r="A36" s="336" t="s">
        <v>405</v>
      </c>
      <c r="B36" s="315"/>
      <c r="C36" s="315"/>
      <c r="D36" s="198" t="s">
        <v>407</v>
      </c>
      <c r="E36" s="198" t="s">
        <v>408</v>
      </c>
      <c r="F36" s="198" t="s">
        <v>409</v>
      </c>
      <c r="G36" s="315" t="s">
        <v>54</v>
      </c>
      <c r="H36" s="316"/>
    </row>
    <row r="37" spans="1:8" ht="21.9" customHeight="1">
      <c r="A37" s="337"/>
      <c r="B37" s="338"/>
      <c r="C37" s="338"/>
      <c r="D37" s="192"/>
      <c r="E37" s="192"/>
      <c r="F37" s="186">
        <f>D37*E37</f>
        <v>0</v>
      </c>
      <c r="G37" s="317"/>
      <c r="H37" s="318"/>
    </row>
    <row r="38" spans="1:8" ht="21.9" customHeight="1">
      <c r="A38" s="337"/>
      <c r="B38" s="338"/>
      <c r="C38" s="338"/>
      <c r="D38" s="192"/>
      <c r="E38" s="192"/>
      <c r="F38" s="186">
        <f t="shared" ref="F38:F40" si="2">D38*E38</f>
        <v>0</v>
      </c>
      <c r="G38" s="317"/>
      <c r="H38" s="318"/>
    </row>
    <row r="39" spans="1:8" ht="21.9" customHeight="1">
      <c r="A39" s="337"/>
      <c r="B39" s="338"/>
      <c r="C39" s="338"/>
      <c r="D39" s="192"/>
      <c r="E39" s="192"/>
      <c r="F39" s="186">
        <f t="shared" si="2"/>
        <v>0</v>
      </c>
      <c r="G39" s="317"/>
      <c r="H39" s="318"/>
    </row>
    <row r="40" spans="1:8" ht="21.9" customHeight="1">
      <c r="A40" s="337"/>
      <c r="B40" s="338"/>
      <c r="C40" s="338"/>
      <c r="D40" s="192"/>
      <c r="E40" s="192"/>
      <c r="F40" s="186">
        <f t="shared" si="2"/>
        <v>0</v>
      </c>
      <c r="G40" s="317"/>
      <c r="H40" s="318"/>
    </row>
    <row r="41" spans="1:8" ht="21.9" customHeight="1" thickBot="1">
      <c r="A41" s="332" t="s">
        <v>406</v>
      </c>
      <c r="B41" s="333"/>
      <c r="C41" s="333"/>
      <c r="D41" s="333"/>
      <c r="E41" s="333"/>
      <c r="F41" s="199">
        <f>SUM(F37:F40)</f>
        <v>0</v>
      </c>
      <c r="G41" s="334"/>
      <c r="H41" s="335"/>
    </row>
  </sheetData>
  <mergeCells count="60">
    <mergeCell ref="G22:H22"/>
    <mergeCell ref="G40:H40"/>
    <mergeCell ref="A41:E41"/>
    <mergeCell ref="G41:H41"/>
    <mergeCell ref="A36:C36"/>
    <mergeCell ref="A37:C37"/>
    <mergeCell ref="A40:C40"/>
    <mergeCell ref="A38:C38"/>
    <mergeCell ref="G38:H38"/>
    <mergeCell ref="A39:C39"/>
    <mergeCell ref="G39:H39"/>
    <mergeCell ref="A23:E23"/>
    <mergeCell ref="B16:D16"/>
    <mergeCell ref="A35:H35"/>
    <mergeCell ref="G36:H36"/>
    <mergeCell ref="G37:H37"/>
    <mergeCell ref="A33:E33"/>
    <mergeCell ref="G17:H17"/>
    <mergeCell ref="G18:H18"/>
    <mergeCell ref="G19:H19"/>
    <mergeCell ref="A21:H21"/>
    <mergeCell ref="A27:H27"/>
    <mergeCell ref="A24:E24"/>
    <mergeCell ref="A25:E25"/>
    <mergeCell ref="G23:H23"/>
    <mergeCell ref="G24:H24"/>
    <mergeCell ref="G25:H25"/>
    <mergeCell ref="A22:E22"/>
    <mergeCell ref="B8:D8"/>
    <mergeCell ref="G12:H12"/>
    <mergeCell ref="G14:H14"/>
    <mergeCell ref="A19:E19"/>
    <mergeCell ref="A13:A16"/>
    <mergeCell ref="A4:A12"/>
    <mergeCell ref="B4:D4"/>
    <mergeCell ref="G10:H10"/>
    <mergeCell ref="G11:H11"/>
    <mergeCell ref="B10:D10"/>
    <mergeCell ref="B11:D11"/>
    <mergeCell ref="G16:H16"/>
    <mergeCell ref="A17:E17"/>
    <mergeCell ref="A18:E18"/>
    <mergeCell ref="B14:D14"/>
    <mergeCell ref="B15:D15"/>
    <mergeCell ref="G15:H15"/>
    <mergeCell ref="A1:H1"/>
    <mergeCell ref="B13:D13"/>
    <mergeCell ref="G4:H4"/>
    <mergeCell ref="G5:H5"/>
    <mergeCell ref="G6:H6"/>
    <mergeCell ref="G7:H7"/>
    <mergeCell ref="G8:H8"/>
    <mergeCell ref="G9:H9"/>
    <mergeCell ref="A3:H3"/>
    <mergeCell ref="G13:H13"/>
    <mergeCell ref="B12:D12"/>
    <mergeCell ref="B9:D9"/>
    <mergeCell ref="B5:D5"/>
    <mergeCell ref="B6:D6"/>
    <mergeCell ref="B7:D7"/>
  </mergeCells>
  <phoneticPr fontId="14" type="noConversion"/>
  <printOptions horizontalCentered="1"/>
  <pageMargins left="0.47244094488188981" right="0.47244094488188981" top="0.74803149606299213" bottom="0.55118110236220474" header="0.31496062992125984" footer="0.31496062992125984"/>
  <pageSetup paperSize="9" scale="90" orientation="portrait" r:id="rId1"/>
  <rowBreaks count="1" manualBreakCount="1"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"/>
  <sheetViews>
    <sheetView view="pageBreakPreview" zoomScaleNormal="100" zoomScaleSheetLayoutView="100" workbookViewId="0">
      <pane ySplit="2" topLeftCell="A3" activePane="bottomLeft" state="frozen"/>
      <selection pane="bottomLeft" activeCell="F7" sqref="F7:F15"/>
    </sheetView>
  </sheetViews>
  <sheetFormatPr defaultColWidth="9" defaultRowHeight="17.399999999999999"/>
  <cols>
    <col min="1" max="1" width="8.8984375" style="175" customWidth="1"/>
    <col min="2" max="2" width="8.09765625" style="175" customWidth="1"/>
    <col min="3" max="3" width="2.59765625" style="175" customWidth="1"/>
    <col min="4" max="4" width="8.09765625" style="175" customWidth="1"/>
    <col min="5" max="5" width="5" style="175" customWidth="1"/>
    <col min="6" max="6" width="11.8984375" style="175" customWidth="1"/>
    <col min="7" max="7" width="12.09765625" style="175" bestFit="1" customWidth="1"/>
    <col min="8" max="8" width="10.8984375" style="175" customWidth="1"/>
    <col min="9" max="9" width="13" style="175" customWidth="1"/>
    <col min="10" max="10" width="15.09765625" style="175" customWidth="1"/>
    <col min="11" max="11" width="12.19921875" style="175" customWidth="1"/>
    <col min="12" max="12" width="4.19921875" style="175" customWidth="1"/>
    <col min="13" max="13" width="10.69921875" style="175" customWidth="1"/>
    <col min="14" max="14" width="12.59765625" style="175" customWidth="1"/>
    <col min="15" max="15" width="14.59765625" style="175" customWidth="1"/>
    <col min="16" max="16" width="12.59765625" style="175" customWidth="1"/>
    <col min="17" max="17" width="14.59765625" style="175" customWidth="1"/>
    <col min="18" max="16384" width="9" style="175"/>
  </cols>
  <sheetData>
    <row r="1" spans="1:17">
      <c r="A1" s="362" t="s">
        <v>76</v>
      </c>
      <c r="B1" s="346" t="s">
        <v>77</v>
      </c>
      <c r="C1" s="346"/>
      <c r="D1" s="362" t="s">
        <v>78</v>
      </c>
      <c r="E1" s="366"/>
      <c r="F1" s="346" t="s">
        <v>79</v>
      </c>
      <c r="G1" s="370" t="s">
        <v>80</v>
      </c>
      <c r="H1" s="362" t="s">
        <v>81</v>
      </c>
      <c r="I1" s="363"/>
      <c r="J1" s="363"/>
      <c r="K1" s="362" t="s">
        <v>82</v>
      </c>
      <c r="L1" s="366"/>
      <c r="M1" s="340" t="s">
        <v>83</v>
      </c>
      <c r="N1" s="339" t="s">
        <v>84</v>
      </c>
      <c r="O1" s="339"/>
      <c r="P1" s="339" t="s">
        <v>85</v>
      </c>
      <c r="Q1" s="339"/>
    </row>
    <row r="2" spans="1:17">
      <c r="A2" s="364"/>
      <c r="B2" s="347"/>
      <c r="C2" s="347"/>
      <c r="D2" s="364"/>
      <c r="E2" s="369"/>
      <c r="F2" s="347"/>
      <c r="G2" s="370"/>
      <c r="H2" s="364"/>
      <c r="I2" s="365"/>
      <c r="J2" s="365"/>
      <c r="K2" s="367"/>
      <c r="L2" s="368"/>
      <c r="M2" s="341"/>
      <c r="N2" s="100" t="s">
        <v>86</v>
      </c>
      <c r="O2" s="94" t="s">
        <v>87</v>
      </c>
      <c r="P2" s="95" t="s">
        <v>86</v>
      </c>
      <c r="Q2" s="96" t="s">
        <v>87</v>
      </c>
    </row>
    <row r="3" spans="1:17">
      <c r="A3" s="342" t="s">
        <v>88</v>
      </c>
      <c r="B3" s="358">
        <f>SUM(K3:K6)</f>
        <v>0</v>
      </c>
      <c r="C3" s="373" t="s">
        <v>89</v>
      </c>
      <c r="D3" s="376">
        <v>68</v>
      </c>
      <c r="E3" s="379" t="s">
        <v>90</v>
      </c>
      <c r="F3" s="342" t="s">
        <v>441</v>
      </c>
      <c r="G3" s="349">
        <f>M96</f>
        <v>160707.95454545453</v>
      </c>
      <c r="H3" s="342" t="s">
        <v>91</v>
      </c>
      <c r="I3" s="344" t="s">
        <v>92</v>
      </c>
      <c r="J3" s="345"/>
      <c r="K3" s="118"/>
      <c r="L3" s="122" t="s">
        <v>89</v>
      </c>
      <c r="M3" s="106">
        <f>'표-A1'!H5</f>
        <v>1</v>
      </c>
      <c r="N3" s="101">
        <f>K3/D3*M3</f>
        <v>0</v>
      </c>
      <c r="O3" s="352">
        <f>SUM(N3:N6)</f>
        <v>0</v>
      </c>
      <c r="P3" s="99">
        <f>N3*G3</f>
        <v>0</v>
      </c>
      <c r="Q3" s="354">
        <f>SUM(P3:P6)</f>
        <v>0</v>
      </c>
    </row>
    <row r="4" spans="1:17">
      <c r="A4" s="356"/>
      <c r="B4" s="359"/>
      <c r="C4" s="374"/>
      <c r="D4" s="377"/>
      <c r="E4" s="380"/>
      <c r="F4" s="356"/>
      <c r="G4" s="350"/>
      <c r="H4" s="343"/>
      <c r="I4" s="344" t="s">
        <v>93</v>
      </c>
      <c r="J4" s="348"/>
      <c r="K4" s="118"/>
      <c r="L4" s="122" t="s">
        <v>89</v>
      </c>
      <c r="M4" s="106">
        <f>'표-A1'!H6</f>
        <v>2</v>
      </c>
      <c r="N4" s="101">
        <f>K4/D3*M4</f>
        <v>0</v>
      </c>
      <c r="O4" s="352"/>
      <c r="P4" s="99">
        <f>N4*G3</f>
        <v>0</v>
      </c>
      <c r="Q4" s="354"/>
    </row>
    <row r="5" spans="1:17">
      <c r="A5" s="356"/>
      <c r="B5" s="359"/>
      <c r="C5" s="374"/>
      <c r="D5" s="377"/>
      <c r="E5" s="380"/>
      <c r="F5" s="356"/>
      <c r="G5" s="350"/>
      <c r="H5" s="342" t="s">
        <v>94</v>
      </c>
      <c r="I5" s="344" t="s">
        <v>92</v>
      </c>
      <c r="J5" s="348"/>
      <c r="K5" s="118"/>
      <c r="L5" s="122" t="s">
        <v>89</v>
      </c>
      <c r="M5" s="106">
        <f>'표-A1'!H7</f>
        <v>2.97</v>
      </c>
      <c r="N5" s="101">
        <f>K5/D3*M5</f>
        <v>0</v>
      </c>
      <c r="O5" s="353"/>
      <c r="P5" s="99">
        <f>N5*G3</f>
        <v>0</v>
      </c>
      <c r="Q5" s="355"/>
    </row>
    <row r="6" spans="1:17">
      <c r="A6" s="357"/>
      <c r="B6" s="360"/>
      <c r="C6" s="375"/>
      <c r="D6" s="378"/>
      <c r="E6" s="381"/>
      <c r="F6" s="357"/>
      <c r="G6" s="351"/>
      <c r="H6" s="343"/>
      <c r="I6" s="344" t="s">
        <v>93</v>
      </c>
      <c r="J6" s="348"/>
      <c r="K6" s="118"/>
      <c r="L6" s="122" t="s">
        <v>89</v>
      </c>
      <c r="M6" s="106">
        <f>'표-A1'!H8</f>
        <v>4</v>
      </c>
      <c r="N6" s="101">
        <f>K6/D3*M6</f>
        <v>0</v>
      </c>
      <c r="O6" s="353"/>
      <c r="P6" s="99">
        <f>N6*G3</f>
        <v>0</v>
      </c>
      <c r="Q6" s="355"/>
    </row>
    <row r="7" spans="1:17">
      <c r="A7" s="342" t="s">
        <v>95</v>
      </c>
      <c r="B7" s="358">
        <f>SUM(K7:K15)</f>
        <v>0</v>
      </c>
      <c r="C7" s="373" t="s">
        <v>11</v>
      </c>
      <c r="D7" s="376">
        <v>7554</v>
      </c>
      <c r="E7" s="373" t="s">
        <v>96</v>
      </c>
      <c r="F7" s="383" t="s">
        <v>441</v>
      </c>
      <c r="G7" s="382">
        <f>M96</f>
        <v>160707.95454545453</v>
      </c>
      <c r="H7" s="361" t="s">
        <v>97</v>
      </c>
      <c r="I7" s="361" t="s">
        <v>98</v>
      </c>
      <c r="J7" s="361"/>
      <c r="K7" s="118"/>
      <c r="L7" s="122" t="s">
        <v>11</v>
      </c>
      <c r="M7" s="106">
        <f>'표-A1'!H9</f>
        <v>1</v>
      </c>
      <c r="N7" s="101">
        <f>K7/D$7*M7</f>
        <v>0</v>
      </c>
      <c r="O7" s="393">
        <f>SUM(N7:N15)</f>
        <v>0</v>
      </c>
      <c r="P7" s="90">
        <f>N7*G$7</f>
        <v>0</v>
      </c>
      <c r="Q7" s="386">
        <f>SUM(P7:P15)</f>
        <v>0</v>
      </c>
    </row>
    <row r="8" spans="1:17">
      <c r="A8" s="356"/>
      <c r="B8" s="359"/>
      <c r="C8" s="374"/>
      <c r="D8" s="377"/>
      <c r="E8" s="374"/>
      <c r="F8" s="384"/>
      <c r="G8" s="382"/>
      <c r="H8" s="361"/>
      <c r="I8" s="361" t="s">
        <v>99</v>
      </c>
      <c r="J8" s="361"/>
      <c r="K8" s="118"/>
      <c r="L8" s="121" t="s">
        <v>11</v>
      </c>
      <c r="M8" s="106">
        <f>'표-A1'!H10</f>
        <v>1.24</v>
      </c>
      <c r="N8" s="101">
        <f t="shared" ref="N8:N15" si="0">K8/D$7*M8</f>
        <v>0</v>
      </c>
      <c r="O8" s="352"/>
      <c r="P8" s="90">
        <f t="shared" ref="P8:P15" si="1">N8*G$7</f>
        <v>0</v>
      </c>
      <c r="Q8" s="395"/>
    </row>
    <row r="9" spans="1:17">
      <c r="A9" s="356"/>
      <c r="B9" s="359"/>
      <c r="C9" s="374"/>
      <c r="D9" s="377"/>
      <c r="E9" s="374"/>
      <c r="F9" s="384"/>
      <c r="G9" s="382"/>
      <c r="H9" s="361"/>
      <c r="I9" s="361" t="s">
        <v>100</v>
      </c>
      <c r="J9" s="361"/>
      <c r="K9" s="118"/>
      <c r="L9" s="121" t="s">
        <v>11</v>
      </c>
      <c r="M9" s="106">
        <f>'표-A1'!H11</f>
        <v>1.89</v>
      </c>
      <c r="N9" s="101">
        <f t="shared" si="0"/>
        <v>0</v>
      </c>
      <c r="O9" s="352"/>
      <c r="P9" s="90">
        <f t="shared" si="1"/>
        <v>0</v>
      </c>
      <c r="Q9" s="395"/>
    </row>
    <row r="10" spans="1:17">
      <c r="A10" s="356"/>
      <c r="B10" s="359"/>
      <c r="C10" s="374"/>
      <c r="D10" s="377"/>
      <c r="E10" s="374"/>
      <c r="F10" s="384"/>
      <c r="G10" s="382"/>
      <c r="H10" s="361" t="s">
        <v>101</v>
      </c>
      <c r="I10" s="371" t="s">
        <v>98</v>
      </c>
      <c r="J10" s="372"/>
      <c r="K10" s="118"/>
      <c r="L10" s="121" t="s">
        <v>11</v>
      </c>
      <c r="M10" s="106">
        <f>'표-A1'!H12</f>
        <v>1.89</v>
      </c>
      <c r="N10" s="101">
        <f t="shared" si="0"/>
        <v>0</v>
      </c>
      <c r="O10" s="352"/>
      <c r="P10" s="90">
        <f t="shared" si="1"/>
        <v>0</v>
      </c>
      <c r="Q10" s="395"/>
    </row>
    <row r="11" spans="1:17" ht="16.5" customHeight="1">
      <c r="A11" s="356"/>
      <c r="B11" s="359"/>
      <c r="C11" s="374"/>
      <c r="D11" s="377"/>
      <c r="E11" s="374"/>
      <c r="F11" s="384"/>
      <c r="G11" s="382"/>
      <c r="H11" s="361"/>
      <c r="I11" s="371" t="s">
        <v>99</v>
      </c>
      <c r="J11" s="372"/>
      <c r="K11" s="118"/>
      <c r="L11" s="121" t="s">
        <v>11</v>
      </c>
      <c r="M11" s="106">
        <f>'표-A1'!H13</f>
        <v>2.34</v>
      </c>
      <c r="N11" s="101">
        <f t="shared" si="0"/>
        <v>0</v>
      </c>
      <c r="O11" s="352"/>
      <c r="P11" s="90">
        <f t="shared" si="1"/>
        <v>0</v>
      </c>
      <c r="Q11" s="395"/>
    </row>
    <row r="12" spans="1:17">
      <c r="A12" s="356"/>
      <c r="B12" s="359"/>
      <c r="C12" s="374"/>
      <c r="D12" s="377"/>
      <c r="E12" s="374"/>
      <c r="F12" s="384"/>
      <c r="G12" s="382"/>
      <c r="H12" s="361"/>
      <c r="I12" s="371" t="s">
        <v>100</v>
      </c>
      <c r="J12" s="372"/>
      <c r="K12" s="118"/>
      <c r="L12" s="121" t="s">
        <v>11</v>
      </c>
      <c r="M12" s="106">
        <f>'표-A1'!H14</f>
        <v>3.43</v>
      </c>
      <c r="N12" s="101">
        <f t="shared" si="0"/>
        <v>0</v>
      </c>
      <c r="O12" s="352"/>
      <c r="P12" s="90">
        <f t="shared" si="1"/>
        <v>0</v>
      </c>
      <c r="Q12" s="395"/>
    </row>
    <row r="13" spans="1:17">
      <c r="A13" s="356"/>
      <c r="B13" s="359"/>
      <c r="C13" s="374"/>
      <c r="D13" s="377"/>
      <c r="E13" s="374"/>
      <c r="F13" s="384"/>
      <c r="G13" s="382"/>
      <c r="H13" s="361" t="s">
        <v>102</v>
      </c>
      <c r="I13" s="371" t="s">
        <v>98</v>
      </c>
      <c r="J13" s="372"/>
      <c r="K13" s="118"/>
      <c r="L13" s="121" t="s">
        <v>11</v>
      </c>
      <c r="M13" s="106">
        <f>'표-A1'!H15</f>
        <v>2.31</v>
      </c>
      <c r="N13" s="101">
        <f t="shared" si="0"/>
        <v>0</v>
      </c>
      <c r="O13" s="352"/>
      <c r="P13" s="90">
        <f t="shared" si="1"/>
        <v>0</v>
      </c>
      <c r="Q13" s="395"/>
    </row>
    <row r="14" spans="1:17" ht="16.5" customHeight="1">
      <c r="A14" s="356"/>
      <c r="B14" s="359"/>
      <c r="C14" s="374"/>
      <c r="D14" s="377"/>
      <c r="E14" s="374"/>
      <c r="F14" s="384"/>
      <c r="G14" s="382"/>
      <c r="H14" s="361"/>
      <c r="I14" s="371" t="s">
        <v>99</v>
      </c>
      <c r="J14" s="372"/>
      <c r="K14" s="118"/>
      <c r="L14" s="121" t="s">
        <v>11</v>
      </c>
      <c r="M14" s="106">
        <f>'표-A1'!H16</f>
        <v>2.84</v>
      </c>
      <c r="N14" s="101">
        <f t="shared" si="0"/>
        <v>0</v>
      </c>
      <c r="O14" s="352"/>
      <c r="P14" s="90">
        <f t="shared" si="1"/>
        <v>0</v>
      </c>
      <c r="Q14" s="395"/>
    </row>
    <row r="15" spans="1:17">
      <c r="A15" s="357"/>
      <c r="B15" s="360"/>
      <c r="C15" s="375"/>
      <c r="D15" s="378"/>
      <c r="E15" s="375"/>
      <c r="F15" s="385"/>
      <c r="G15" s="382"/>
      <c r="H15" s="361"/>
      <c r="I15" s="371" t="s">
        <v>100</v>
      </c>
      <c r="J15" s="372"/>
      <c r="K15" s="118"/>
      <c r="L15" s="121" t="s">
        <v>11</v>
      </c>
      <c r="M15" s="106">
        <f>'표-A1'!H17</f>
        <v>4.09</v>
      </c>
      <c r="N15" s="101">
        <f t="shared" si="0"/>
        <v>0</v>
      </c>
      <c r="O15" s="396"/>
      <c r="P15" s="90">
        <f t="shared" si="1"/>
        <v>0</v>
      </c>
      <c r="Q15" s="388"/>
    </row>
    <row r="16" spans="1:17">
      <c r="A16" s="384" t="s">
        <v>103</v>
      </c>
      <c r="B16" s="409">
        <f>SUM(K16:K25)</f>
        <v>0</v>
      </c>
      <c r="C16" s="380" t="s">
        <v>11</v>
      </c>
      <c r="D16" s="411">
        <v>1638</v>
      </c>
      <c r="E16" s="380" t="s">
        <v>96</v>
      </c>
      <c r="F16" s="342" t="s">
        <v>441</v>
      </c>
      <c r="G16" s="349">
        <f>M96</f>
        <v>160707.95454545453</v>
      </c>
      <c r="H16" s="342" t="s">
        <v>104</v>
      </c>
      <c r="I16" s="91" t="s">
        <v>105</v>
      </c>
      <c r="J16" s="91" t="s">
        <v>106</v>
      </c>
      <c r="K16" s="118"/>
      <c r="L16" s="121" t="s">
        <v>11</v>
      </c>
      <c r="M16" s="106">
        <f>'표-A1'!H18</f>
        <v>1</v>
      </c>
      <c r="N16" s="101">
        <f>K16/D$16*M16</f>
        <v>0</v>
      </c>
      <c r="O16" s="393">
        <f>SUM(N16:N21)</f>
        <v>0</v>
      </c>
      <c r="P16" s="90">
        <f>N16*G$16</f>
        <v>0</v>
      </c>
      <c r="Q16" s="386">
        <f>SUM(P16:P25)</f>
        <v>0</v>
      </c>
    </row>
    <row r="17" spans="1:17">
      <c r="A17" s="384"/>
      <c r="B17" s="409"/>
      <c r="C17" s="380"/>
      <c r="D17" s="411"/>
      <c r="E17" s="380"/>
      <c r="F17" s="356"/>
      <c r="G17" s="350"/>
      <c r="H17" s="343"/>
      <c r="I17" s="91" t="s">
        <v>107</v>
      </c>
      <c r="J17" s="91" t="s">
        <v>106</v>
      </c>
      <c r="K17" s="118"/>
      <c r="L17" s="121" t="s">
        <v>11</v>
      </c>
      <c r="M17" s="106">
        <f>'표-A1'!H19</f>
        <v>3.54</v>
      </c>
      <c r="N17" s="101">
        <f t="shared" ref="N17:N25" si="2">K17/D$16*M17</f>
        <v>0</v>
      </c>
      <c r="O17" s="352"/>
      <c r="P17" s="90">
        <f t="shared" ref="P17:P21" si="3">N17*G$16</f>
        <v>0</v>
      </c>
      <c r="Q17" s="395"/>
    </row>
    <row r="18" spans="1:17">
      <c r="A18" s="384"/>
      <c r="B18" s="409"/>
      <c r="C18" s="380"/>
      <c r="D18" s="411"/>
      <c r="E18" s="380"/>
      <c r="F18" s="356"/>
      <c r="G18" s="350"/>
      <c r="H18" s="391" t="s">
        <v>104</v>
      </c>
      <c r="I18" s="391" t="s">
        <v>105</v>
      </c>
      <c r="J18" s="91" t="s">
        <v>106</v>
      </c>
      <c r="K18" s="118"/>
      <c r="L18" s="121" t="s">
        <v>11</v>
      </c>
      <c r="M18" s="106">
        <f>'표-A1'!H20</f>
        <v>1.1299999999999999</v>
      </c>
      <c r="N18" s="101">
        <f t="shared" si="2"/>
        <v>0</v>
      </c>
      <c r="O18" s="352"/>
      <c r="P18" s="90">
        <f t="shared" si="3"/>
        <v>0</v>
      </c>
      <c r="Q18" s="395"/>
    </row>
    <row r="19" spans="1:17">
      <c r="A19" s="384"/>
      <c r="B19" s="409"/>
      <c r="C19" s="380"/>
      <c r="D19" s="411"/>
      <c r="E19" s="380"/>
      <c r="F19" s="356"/>
      <c r="G19" s="350"/>
      <c r="H19" s="392"/>
      <c r="I19" s="392"/>
      <c r="J19" s="91" t="s">
        <v>108</v>
      </c>
      <c r="K19" s="118"/>
      <c r="L19" s="121" t="s">
        <v>11</v>
      </c>
      <c r="M19" s="106">
        <f>'표-A1'!H21</f>
        <v>1.6</v>
      </c>
      <c r="N19" s="101">
        <f t="shared" si="2"/>
        <v>0</v>
      </c>
      <c r="O19" s="352"/>
      <c r="P19" s="90">
        <f t="shared" si="3"/>
        <v>0</v>
      </c>
      <c r="Q19" s="395"/>
    </row>
    <row r="20" spans="1:17">
      <c r="A20" s="384"/>
      <c r="B20" s="409"/>
      <c r="C20" s="380"/>
      <c r="D20" s="411"/>
      <c r="E20" s="380"/>
      <c r="F20" s="356"/>
      <c r="G20" s="350"/>
      <c r="H20" s="392"/>
      <c r="I20" s="391" t="s">
        <v>107</v>
      </c>
      <c r="J20" s="91" t="s">
        <v>106</v>
      </c>
      <c r="K20" s="118"/>
      <c r="L20" s="121" t="s">
        <v>11</v>
      </c>
      <c r="M20" s="106">
        <f>'표-A1'!H22</f>
        <v>6.14</v>
      </c>
      <c r="N20" s="101">
        <f t="shared" si="2"/>
        <v>0</v>
      </c>
      <c r="O20" s="352"/>
      <c r="P20" s="90">
        <f t="shared" si="3"/>
        <v>0</v>
      </c>
      <c r="Q20" s="395"/>
    </row>
    <row r="21" spans="1:17">
      <c r="A21" s="384"/>
      <c r="B21" s="409"/>
      <c r="C21" s="380"/>
      <c r="D21" s="411"/>
      <c r="E21" s="380"/>
      <c r="F21" s="357"/>
      <c r="G21" s="351"/>
      <c r="H21" s="392"/>
      <c r="I21" s="392"/>
      <c r="J21" s="91" t="s">
        <v>108</v>
      </c>
      <c r="K21" s="118"/>
      <c r="L21" s="121" t="s">
        <v>11</v>
      </c>
      <c r="M21" s="106">
        <f>'표-A1'!H23</f>
        <v>8.7200000000000006</v>
      </c>
      <c r="N21" s="101">
        <f t="shared" si="2"/>
        <v>0</v>
      </c>
      <c r="O21" s="396"/>
      <c r="P21" s="90">
        <f t="shared" si="3"/>
        <v>0</v>
      </c>
      <c r="Q21" s="395"/>
    </row>
    <row r="22" spans="1:17">
      <c r="A22" s="384"/>
      <c r="B22" s="409"/>
      <c r="C22" s="380"/>
      <c r="D22" s="411"/>
      <c r="E22" s="380"/>
      <c r="F22" s="342" t="s">
        <v>439</v>
      </c>
      <c r="G22" s="349">
        <f>M97</f>
        <v>320539.76515151514</v>
      </c>
      <c r="H22" s="342" t="s">
        <v>109</v>
      </c>
      <c r="I22" s="391" t="s">
        <v>105</v>
      </c>
      <c r="J22" s="91" t="s">
        <v>106</v>
      </c>
      <c r="K22" s="118"/>
      <c r="L22" s="121" t="s">
        <v>11</v>
      </c>
      <c r="M22" s="106">
        <f>'표-A1'!H24</f>
        <v>3.93</v>
      </c>
      <c r="N22" s="101">
        <f t="shared" si="2"/>
        <v>0</v>
      </c>
      <c r="O22" s="397">
        <f>SUM(N22:N25)</f>
        <v>0</v>
      </c>
      <c r="P22" s="90">
        <f>N22*G$22</f>
        <v>0</v>
      </c>
      <c r="Q22" s="395"/>
    </row>
    <row r="23" spans="1:17">
      <c r="A23" s="384"/>
      <c r="B23" s="409"/>
      <c r="C23" s="380"/>
      <c r="D23" s="411"/>
      <c r="E23" s="380"/>
      <c r="F23" s="356"/>
      <c r="G23" s="350"/>
      <c r="H23" s="356"/>
      <c r="I23" s="392"/>
      <c r="J23" s="91" t="s">
        <v>108</v>
      </c>
      <c r="K23" s="118"/>
      <c r="L23" s="121" t="s">
        <v>11</v>
      </c>
      <c r="M23" s="106">
        <f>'표-A1'!H25</f>
        <v>5.58</v>
      </c>
      <c r="N23" s="101">
        <f t="shared" si="2"/>
        <v>0</v>
      </c>
      <c r="O23" s="353"/>
      <c r="P23" s="90">
        <f t="shared" ref="P23:P25" si="4">N23*G$22</f>
        <v>0</v>
      </c>
      <c r="Q23" s="395"/>
    </row>
    <row r="24" spans="1:17">
      <c r="A24" s="384"/>
      <c r="B24" s="409"/>
      <c r="C24" s="380"/>
      <c r="D24" s="411"/>
      <c r="E24" s="380"/>
      <c r="F24" s="356"/>
      <c r="G24" s="350"/>
      <c r="H24" s="356"/>
      <c r="I24" s="391" t="s">
        <v>107</v>
      </c>
      <c r="J24" s="91" t="s">
        <v>106</v>
      </c>
      <c r="K24" s="118"/>
      <c r="L24" s="121" t="s">
        <v>11</v>
      </c>
      <c r="M24" s="106">
        <f>'표-A1'!H26</f>
        <v>8.77</v>
      </c>
      <c r="N24" s="101">
        <f t="shared" si="2"/>
        <v>0</v>
      </c>
      <c r="O24" s="353"/>
      <c r="P24" s="90">
        <f t="shared" si="4"/>
        <v>0</v>
      </c>
      <c r="Q24" s="395"/>
    </row>
    <row r="25" spans="1:17">
      <c r="A25" s="385"/>
      <c r="B25" s="410"/>
      <c r="C25" s="381"/>
      <c r="D25" s="412"/>
      <c r="E25" s="381"/>
      <c r="F25" s="357"/>
      <c r="G25" s="351"/>
      <c r="H25" s="357"/>
      <c r="I25" s="392"/>
      <c r="J25" s="91" t="s">
        <v>108</v>
      </c>
      <c r="K25" s="118"/>
      <c r="L25" s="121" t="s">
        <v>11</v>
      </c>
      <c r="M25" s="106">
        <f>'표-A1'!H27</f>
        <v>12.45</v>
      </c>
      <c r="N25" s="101">
        <f t="shared" si="2"/>
        <v>0</v>
      </c>
      <c r="O25" s="394"/>
      <c r="P25" s="90">
        <f t="shared" si="4"/>
        <v>0</v>
      </c>
      <c r="Q25" s="388"/>
    </row>
    <row r="26" spans="1:17">
      <c r="A26" s="342" t="s">
        <v>110</v>
      </c>
      <c r="B26" s="358">
        <f>SUM(K26:K29)</f>
        <v>0</v>
      </c>
      <c r="C26" s="373" t="s">
        <v>11</v>
      </c>
      <c r="D26" s="376">
        <v>2216</v>
      </c>
      <c r="E26" s="373" t="s">
        <v>96</v>
      </c>
      <c r="F26" s="342" t="s">
        <v>441</v>
      </c>
      <c r="G26" s="349">
        <f>M96</f>
        <v>160707.95454545453</v>
      </c>
      <c r="H26" s="342" t="s">
        <v>104</v>
      </c>
      <c r="I26" s="91" t="s">
        <v>111</v>
      </c>
      <c r="J26" s="119">
        <v>1</v>
      </c>
      <c r="K26" s="118"/>
      <c r="L26" s="121" t="s">
        <v>11</v>
      </c>
      <c r="M26" s="107">
        <f>IF(J26=1,'표-A1'!H28,IF(J26=2,'표-A1'!I28,IF(J26=3,'표-A1'!J28,"err")))</f>
        <v>1</v>
      </c>
      <c r="N26" s="101">
        <f>K26/D$26*M26</f>
        <v>0</v>
      </c>
      <c r="O26" s="393">
        <f>SUM(N26:N29)</f>
        <v>0</v>
      </c>
      <c r="P26" s="90">
        <f>N26*G$26</f>
        <v>0</v>
      </c>
      <c r="Q26" s="386">
        <f>SUM(P26:P29)</f>
        <v>0</v>
      </c>
    </row>
    <row r="27" spans="1:17">
      <c r="A27" s="356"/>
      <c r="B27" s="359"/>
      <c r="C27" s="374"/>
      <c r="D27" s="377"/>
      <c r="E27" s="374"/>
      <c r="F27" s="356"/>
      <c r="G27" s="350"/>
      <c r="H27" s="357"/>
      <c r="I27" s="91" t="s">
        <v>112</v>
      </c>
      <c r="J27" s="119">
        <v>1</v>
      </c>
      <c r="K27" s="118"/>
      <c r="L27" s="121" t="s">
        <v>11</v>
      </c>
      <c r="M27" s="107">
        <f>IF(J27=1,'표-A1'!H29,IF(J27=2,'표-A1'!I29,IF(J27=3,'표-A1'!J29,"err")))</f>
        <v>2.31</v>
      </c>
      <c r="N27" s="101">
        <f t="shared" ref="N27:N29" si="5">K27/D$26*M27</f>
        <v>0</v>
      </c>
      <c r="O27" s="353"/>
      <c r="P27" s="90">
        <f t="shared" ref="P27:P29" si="6">N27*G$26</f>
        <v>0</v>
      </c>
      <c r="Q27" s="389"/>
    </row>
    <row r="28" spans="1:17">
      <c r="A28" s="356"/>
      <c r="B28" s="359"/>
      <c r="C28" s="374"/>
      <c r="D28" s="377"/>
      <c r="E28" s="374"/>
      <c r="F28" s="356"/>
      <c r="G28" s="350"/>
      <c r="H28" s="344" t="s">
        <v>113</v>
      </c>
      <c r="I28" s="345"/>
      <c r="J28" s="119">
        <v>1</v>
      </c>
      <c r="K28" s="118"/>
      <c r="L28" s="121" t="s">
        <v>11</v>
      </c>
      <c r="M28" s="107">
        <f>IF(J28=1,'표-A1'!H30,IF(J28=2,'표-A1'!I30,IF(J28=3,'표-A1'!J30,"err")))</f>
        <v>9.58</v>
      </c>
      <c r="N28" s="101">
        <f t="shared" si="5"/>
        <v>0</v>
      </c>
      <c r="O28" s="353"/>
      <c r="P28" s="90">
        <f t="shared" si="6"/>
        <v>0</v>
      </c>
      <c r="Q28" s="389"/>
    </row>
    <row r="29" spans="1:17">
      <c r="A29" s="357"/>
      <c r="B29" s="360"/>
      <c r="C29" s="375"/>
      <c r="D29" s="378"/>
      <c r="E29" s="375"/>
      <c r="F29" s="357"/>
      <c r="G29" s="351"/>
      <c r="H29" s="344" t="s">
        <v>109</v>
      </c>
      <c r="I29" s="345"/>
      <c r="J29" s="119">
        <v>1</v>
      </c>
      <c r="K29" s="118"/>
      <c r="L29" s="121" t="s">
        <v>11</v>
      </c>
      <c r="M29" s="107">
        <f>IF(J29=1,'표-A1'!H31,IF(J29=2,'표-A1'!I31,IF(J29=3,'표-A1'!J31,"err")))</f>
        <v>14.16</v>
      </c>
      <c r="N29" s="101">
        <f t="shared" si="5"/>
        <v>0</v>
      </c>
      <c r="O29" s="394"/>
      <c r="P29" s="90">
        <f t="shared" si="6"/>
        <v>0</v>
      </c>
      <c r="Q29" s="390"/>
    </row>
    <row r="30" spans="1:17">
      <c r="A30" s="342" t="s">
        <v>114</v>
      </c>
      <c r="B30" s="358">
        <f>SUM(K30:K47)</f>
        <v>0</v>
      </c>
      <c r="C30" s="373" t="s">
        <v>115</v>
      </c>
      <c r="D30" s="376">
        <v>50</v>
      </c>
      <c r="E30" s="373" t="s">
        <v>116</v>
      </c>
      <c r="F30" s="342" t="s">
        <v>441</v>
      </c>
      <c r="G30" s="349">
        <f>M96</f>
        <v>160707.95454545453</v>
      </c>
      <c r="H30" s="391" t="s">
        <v>117</v>
      </c>
      <c r="I30" s="91" t="s">
        <v>118</v>
      </c>
      <c r="J30" s="120">
        <v>1</v>
      </c>
      <c r="K30" s="118"/>
      <c r="L30" s="121" t="s">
        <v>115</v>
      </c>
      <c r="M30" s="107">
        <f>IF(J30=1,'표-A1'!H32,IF(J30=2,'표-A1'!I32,IF(J30=3,'표-A1'!J32,"err")))</f>
        <v>0.62</v>
      </c>
      <c r="N30" s="101">
        <f>K30/D$30*M30</f>
        <v>0</v>
      </c>
      <c r="O30" s="399">
        <f>SUM(N30:N47)</f>
        <v>0</v>
      </c>
      <c r="P30" s="90">
        <f>N30*G$30</f>
        <v>0</v>
      </c>
      <c r="Q30" s="386">
        <f>SUM(P30:P47)</f>
        <v>0</v>
      </c>
    </row>
    <row r="31" spans="1:17">
      <c r="A31" s="356"/>
      <c r="B31" s="359"/>
      <c r="C31" s="374"/>
      <c r="D31" s="377"/>
      <c r="E31" s="374"/>
      <c r="F31" s="356"/>
      <c r="G31" s="350"/>
      <c r="H31" s="392"/>
      <c r="I31" s="91" t="s">
        <v>119</v>
      </c>
      <c r="J31" s="120">
        <v>1</v>
      </c>
      <c r="K31" s="118"/>
      <c r="L31" s="121" t="s">
        <v>115</v>
      </c>
      <c r="M31" s="107">
        <f>IF(J31=1,'표-A1'!H33,IF(J31=2,'표-A1'!I33,IF(J31=3,'표-A1'!J33,"err")))</f>
        <v>1.24</v>
      </c>
      <c r="N31" s="101">
        <f t="shared" ref="N31:N47" si="7">K31/D$30*M31</f>
        <v>0</v>
      </c>
      <c r="O31" s="400"/>
      <c r="P31" s="90">
        <f t="shared" ref="P31:P47" si="8">N31*G$30</f>
        <v>0</v>
      </c>
      <c r="Q31" s="387"/>
    </row>
    <row r="32" spans="1:17">
      <c r="A32" s="356"/>
      <c r="B32" s="359"/>
      <c r="C32" s="374"/>
      <c r="D32" s="377"/>
      <c r="E32" s="374"/>
      <c r="F32" s="356"/>
      <c r="G32" s="350"/>
      <c r="H32" s="392"/>
      <c r="I32" s="91" t="s">
        <v>120</v>
      </c>
      <c r="J32" s="120">
        <v>1</v>
      </c>
      <c r="K32" s="118"/>
      <c r="L32" s="121" t="s">
        <v>115</v>
      </c>
      <c r="M32" s="107">
        <f>IF(J32=1,'표-A1'!H34,IF(J32=2,'표-A1'!I34,IF(J32=3,'표-A1'!J34,"err")))</f>
        <v>1.24</v>
      </c>
      <c r="N32" s="101">
        <f t="shared" si="7"/>
        <v>0</v>
      </c>
      <c r="O32" s="400"/>
      <c r="P32" s="90">
        <f t="shared" si="8"/>
        <v>0</v>
      </c>
      <c r="Q32" s="387"/>
    </row>
    <row r="33" spans="1:17">
      <c r="A33" s="356"/>
      <c r="B33" s="359"/>
      <c r="C33" s="374"/>
      <c r="D33" s="377"/>
      <c r="E33" s="374"/>
      <c r="F33" s="356"/>
      <c r="G33" s="350"/>
      <c r="H33" s="392"/>
      <c r="I33" s="91" t="s">
        <v>121</v>
      </c>
      <c r="J33" s="120">
        <v>1</v>
      </c>
      <c r="K33" s="118"/>
      <c r="L33" s="121" t="s">
        <v>115</v>
      </c>
      <c r="M33" s="107">
        <f>IF(J33=1,'표-A1'!H35,IF(J33=2,'표-A1'!I35,IF(J33=3,'표-A1'!J35,"err")))</f>
        <v>1.24</v>
      </c>
      <c r="N33" s="101">
        <f t="shared" si="7"/>
        <v>0</v>
      </c>
      <c r="O33" s="400"/>
      <c r="P33" s="90">
        <f t="shared" si="8"/>
        <v>0</v>
      </c>
      <c r="Q33" s="387"/>
    </row>
    <row r="34" spans="1:17">
      <c r="A34" s="356"/>
      <c r="B34" s="359"/>
      <c r="C34" s="374"/>
      <c r="D34" s="377"/>
      <c r="E34" s="374"/>
      <c r="F34" s="356"/>
      <c r="G34" s="350"/>
      <c r="H34" s="392"/>
      <c r="I34" s="91" t="s">
        <v>122</v>
      </c>
      <c r="J34" s="120">
        <v>1</v>
      </c>
      <c r="K34" s="118"/>
      <c r="L34" s="121" t="s">
        <v>115</v>
      </c>
      <c r="M34" s="107">
        <f>IF(J34=1,'표-A1'!H36,IF(J34=2,'표-A1'!I36,IF(J34=3,'표-A1'!J36,"err")))</f>
        <v>1.86</v>
      </c>
      <c r="N34" s="101">
        <f t="shared" si="7"/>
        <v>0</v>
      </c>
      <c r="O34" s="400"/>
      <c r="P34" s="90">
        <f t="shared" si="8"/>
        <v>0</v>
      </c>
      <c r="Q34" s="387"/>
    </row>
    <row r="35" spans="1:17">
      <c r="A35" s="356"/>
      <c r="B35" s="359"/>
      <c r="C35" s="374"/>
      <c r="D35" s="377"/>
      <c r="E35" s="374"/>
      <c r="F35" s="356"/>
      <c r="G35" s="350"/>
      <c r="H35" s="392"/>
      <c r="I35" s="91" t="s">
        <v>123</v>
      </c>
      <c r="J35" s="120">
        <v>1</v>
      </c>
      <c r="K35" s="118"/>
      <c r="L35" s="121" t="s">
        <v>115</v>
      </c>
      <c r="M35" s="107">
        <f>IF(J35=1,'표-A1'!H37,IF(J35=2,'표-A1'!I37,IF(J35=3,'표-A1'!J37,"err")))</f>
        <v>1.86</v>
      </c>
      <c r="N35" s="101">
        <f t="shared" si="7"/>
        <v>0</v>
      </c>
      <c r="O35" s="400"/>
      <c r="P35" s="90">
        <f t="shared" si="8"/>
        <v>0</v>
      </c>
      <c r="Q35" s="387"/>
    </row>
    <row r="36" spans="1:17">
      <c r="A36" s="356"/>
      <c r="B36" s="359"/>
      <c r="C36" s="374"/>
      <c r="D36" s="377"/>
      <c r="E36" s="374"/>
      <c r="F36" s="356"/>
      <c r="G36" s="350"/>
      <c r="H36" s="391" t="s">
        <v>104</v>
      </c>
      <c r="I36" s="91" t="s">
        <v>118</v>
      </c>
      <c r="J36" s="120">
        <v>1</v>
      </c>
      <c r="K36" s="118"/>
      <c r="L36" s="121" t="s">
        <v>115</v>
      </c>
      <c r="M36" s="107">
        <f>IF(J36=1,'표-A1'!H38,IF(J36=2,'표-A1'!I38,IF(J36=3,'표-A1'!J38,"err")))</f>
        <v>1</v>
      </c>
      <c r="N36" s="101">
        <f t="shared" si="7"/>
        <v>0</v>
      </c>
      <c r="O36" s="400"/>
      <c r="P36" s="90">
        <f t="shared" si="8"/>
        <v>0</v>
      </c>
      <c r="Q36" s="387"/>
    </row>
    <row r="37" spans="1:17">
      <c r="A37" s="356"/>
      <c r="B37" s="359"/>
      <c r="C37" s="374"/>
      <c r="D37" s="377"/>
      <c r="E37" s="374"/>
      <c r="F37" s="356"/>
      <c r="G37" s="350"/>
      <c r="H37" s="392"/>
      <c r="I37" s="91" t="s">
        <v>119</v>
      </c>
      <c r="J37" s="120">
        <v>1</v>
      </c>
      <c r="K37" s="118"/>
      <c r="L37" s="121" t="s">
        <v>115</v>
      </c>
      <c r="M37" s="107">
        <f>IF(J37=1,'표-A1'!H39,IF(J37=2,'표-A1'!I39,IF(J37=3,'표-A1'!J39,"err")))</f>
        <v>2</v>
      </c>
      <c r="N37" s="101">
        <f t="shared" si="7"/>
        <v>0</v>
      </c>
      <c r="O37" s="400"/>
      <c r="P37" s="90">
        <f t="shared" si="8"/>
        <v>0</v>
      </c>
      <c r="Q37" s="387"/>
    </row>
    <row r="38" spans="1:17">
      <c r="A38" s="356"/>
      <c r="B38" s="359"/>
      <c r="C38" s="374"/>
      <c r="D38" s="377"/>
      <c r="E38" s="374"/>
      <c r="F38" s="356"/>
      <c r="G38" s="350"/>
      <c r="H38" s="392"/>
      <c r="I38" s="91" t="s">
        <v>120</v>
      </c>
      <c r="J38" s="120">
        <v>1</v>
      </c>
      <c r="K38" s="118"/>
      <c r="L38" s="121" t="s">
        <v>115</v>
      </c>
      <c r="M38" s="107">
        <f>IF(J38=1,'표-A1'!H40,IF(J38=2,'표-A1'!I40,IF(J38=3,'표-A1'!J40,"err")))</f>
        <v>2</v>
      </c>
      <c r="N38" s="101">
        <f t="shared" si="7"/>
        <v>0</v>
      </c>
      <c r="O38" s="400"/>
      <c r="P38" s="90">
        <f t="shared" si="8"/>
        <v>0</v>
      </c>
      <c r="Q38" s="387"/>
    </row>
    <row r="39" spans="1:17">
      <c r="A39" s="356"/>
      <c r="B39" s="359"/>
      <c r="C39" s="374"/>
      <c r="D39" s="377"/>
      <c r="E39" s="374"/>
      <c r="F39" s="356"/>
      <c r="G39" s="350"/>
      <c r="H39" s="392"/>
      <c r="I39" s="91" t="s">
        <v>121</v>
      </c>
      <c r="J39" s="120">
        <v>1</v>
      </c>
      <c r="K39" s="118"/>
      <c r="L39" s="121" t="s">
        <v>115</v>
      </c>
      <c r="M39" s="107">
        <f>IF(J39=1,'표-A1'!H41,IF(J39=2,'표-A1'!I41,IF(J39=3,'표-A1'!J41,"err")))</f>
        <v>2</v>
      </c>
      <c r="N39" s="101">
        <f t="shared" si="7"/>
        <v>0</v>
      </c>
      <c r="O39" s="400"/>
      <c r="P39" s="90">
        <f t="shared" si="8"/>
        <v>0</v>
      </c>
      <c r="Q39" s="387"/>
    </row>
    <row r="40" spans="1:17">
      <c r="A40" s="356"/>
      <c r="B40" s="359"/>
      <c r="C40" s="374"/>
      <c r="D40" s="377"/>
      <c r="E40" s="374"/>
      <c r="F40" s="356"/>
      <c r="G40" s="350"/>
      <c r="H40" s="392"/>
      <c r="I40" s="91" t="s">
        <v>122</v>
      </c>
      <c r="J40" s="120">
        <v>1</v>
      </c>
      <c r="K40" s="118"/>
      <c r="L40" s="121" t="s">
        <v>115</v>
      </c>
      <c r="M40" s="107">
        <f>IF(J40=1,'표-A1'!H42,IF(J40=2,'표-A1'!I42,IF(J40=3,'표-A1'!J42,"err")))</f>
        <v>3</v>
      </c>
      <c r="N40" s="101">
        <f t="shared" si="7"/>
        <v>0</v>
      </c>
      <c r="O40" s="400"/>
      <c r="P40" s="90">
        <f t="shared" si="8"/>
        <v>0</v>
      </c>
      <c r="Q40" s="387"/>
    </row>
    <row r="41" spans="1:17">
      <c r="A41" s="356"/>
      <c r="B41" s="359"/>
      <c r="C41" s="374"/>
      <c r="D41" s="377"/>
      <c r="E41" s="374"/>
      <c r="F41" s="356"/>
      <c r="G41" s="350"/>
      <c r="H41" s="392"/>
      <c r="I41" s="91" t="s">
        <v>123</v>
      </c>
      <c r="J41" s="120">
        <v>1</v>
      </c>
      <c r="K41" s="118"/>
      <c r="L41" s="121" t="s">
        <v>115</v>
      </c>
      <c r="M41" s="107">
        <f>IF(J41=1,'표-A1'!H43,IF(J41=2,'표-A1'!I43,IF(J41=3,'표-A1'!J43,"err")))</f>
        <v>3</v>
      </c>
      <c r="N41" s="101">
        <f t="shared" si="7"/>
        <v>0</v>
      </c>
      <c r="O41" s="400"/>
      <c r="P41" s="90">
        <f t="shared" si="8"/>
        <v>0</v>
      </c>
      <c r="Q41" s="387"/>
    </row>
    <row r="42" spans="1:17">
      <c r="A42" s="356"/>
      <c r="B42" s="359"/>
      <c r="C42" s="374"/>
      <c r="D42" s="377"/>
      <c r="E42" s="374"/>
      <c r="F42" s="356"/>
      <c r="G42" s="350"/>
      <c r="H42" s="391" t="s">
        <v>113</v>
      </c>
      <c r="I42" s="91" t="s">
        <v>118</v>
      </c>
      <c r="J42" s="120">
        <v>1</v>
      </c>
      <c r="K42" s="118"/>
      <c r="L42" s="121" t="s">
        <v>115</v>
      </c>
      <c r="M42" s="107">
        <f>IF(J42=1,'표-A1'!H44,IF(J42=2,'표-A1'!I44,IF(J42=3,'표-A1'!J44,"err")))</f>
        <v>1.85</v>
      </c>
      <c r="N42" s="101">
        <f t="shared" si="7"/>
        <v>0</v>
      </c>
      <c r="O42" s="400"/>
      <c r="P42" s="90">
        <f t="shared" si="8"/>
        <v>0</v>
      </c>
      <c r="Q42" s="387"/>
    </row>
    <row r="43" spans="1:17">
      <c r="A43" s="356"/>
      <c r="B43" s="359"/>
      <c r="C43" s="374"/>
      <c r="D43" s="377"/>
      <c r="E43" s="374"/>
      <c r="F43" s="356"/>
      <c r="G43" s="350"/>
      <c r="H43" s="392"/>
      <c r="I43" s="91" t="s">
        <v>119</v>
      </c>
      <c r="J43" s="120">
        <v>1</v>
      </c>
      <c r="K43" s="118"/>
      <c r="L43" s="121" t="s">
        <v>115</v>
      </c>
      <c r="M43" s="107">
        <f>IF(J43=1,'표-A1'!H45,IF(J43=2,'표-A1'!I45,IF(J43=3,'표-A1'!J45,"err")))</f>
        <v>3.7</v>
      </c>
      <c r="N43" s="101">
        <f t="shared" si="7"/>
        <v>0</v>
      </c>
      <c r="O43" s="400"/>
      <c r="P43" s="90">
        <f t="shared" si="8"/>
        <v>0</v>
      </c>
      <c r="Q43" s="387"/>
    </row>
    <row r="44" spans="1:17">
      <c r="A44" s="356"/>
      <c r="B44" s="359"/>
      <c r="C44" s="374"/>
      <c r="D44" s="377"/>
      <c r="E44" s="374"/>
      <c r="F44" s="356"/>
      <c r="G44" s="350"/>
      <c r="H44" s="392"/>
      <c r="I44" s="91" t="s">
        <v>120</v>
      </c>
      <c r="J44" s="120">
        <v>1</v>
      </c>
      <c r="K44" s="118"/>
      <c r="L44" s="121" t="s">
        <v>115</v>
      </c>
      <c r="M44" s="107">
        <f>IF(J44=1,'표-A1'!H46,IF(J44=2,'표-A1'!I46,IF(J44=3,'표-A1'!J46,"err")))</f>
        <v>3.7</v>
      </c>
      <c r="N44" s="101">
        <f t="shared" si="7"/>
        <v>0</v>
      </c>
      <c r="O44" s="400"/>
      <c r="P44" s="90">
        <f t="shared" si="8"/>
        <v>0</v>
      </c>
      <c r="Q44" s="387"/>
    </row>
    <row r="45" spans="1:17">
      <c r="A45" s="356"/>
      <c r="B45" s="359"/>
      <c r="C45" s="374"/>
      <c r="D45" s="377"/>
      <c r="E45" s="374"/>
      <c r="F45" s="356"/>
      <c r="G45" s="350"/>
      <c r="H45" s="392"/>
      <c r="I45" s="91" t="s">
        <v>121</v>
      </c>
      <c r="J45" s="120">
        <v>1</v>
      </c>
      <c r="K45" s="118"/>
      <c r="L45" s="121" t="s">
        <v>115</v>
      </c>
      <c r="M45" s="107">
        <f>IF(J45=1,'표-A1'!H47,IF(J45=2,'표-A1'!I47,IF(J45=3,'표-A1'!J47,"err")))</f>
        <v>3.7</v>
      </c>
      <c r="N45" s="101">
        <f t="shared" si="7"/>
        <v>0</v>
      </c>
      <c r="O45" s="400"/>
      <c r="P45" s="90">
        <f t="shared" si="8"/>
        <v>0</v>
      </c>
      <c r="Q45" s="387"/>
    </row>
    <row r="46" spans="1:17">
      <c r="A46" s="356"/>
      <c r="B46" s="359"/>
      <c r="C46" s="374"/>
      <c r="D46" s="377"/>
      <c r="E46" s="374"/>
      <c r="F46" s="356"/>
      <c r="G46" s="350"/>
      <c r="H46" s="392"/>
      <c r="I46" s="91" t="s">
        <v>122</v>
      </c>
      <c r="J46" s="120">
        <v>2</v>
      </c>
      <c r="K46" s="118"/>
      <c r="L46" s="121" t="s">
        <v>115</v>
      </c>
      <c r="M46" s="107">
        <f>IF(J46=1,'표-A1'!H48,IF(J46=2,'표-A1'!I48,IF(J46=3,'표-A1'!J48,"err")))</f>
        <v>7.33</v>
      </c>
      <c r="N46" s="101">
        <f t="shared" si="7"/>
        <v>0</v>
      </c>
      <c r="O46" s="400"/>
      <c r="P46" s="90">
        <f t="shared" si="8"/>
        <v>0</v>
      </c>
      <c r="Q46" s="387"/>
    </row>
    <row r="47" spans="1:17">
      <c r="A47" s="357"/>
      <c r="B47" s="360"/>
      <c r="C47" s="375"/>
      <c r="D47" s="378"/>
      <c r="E47" s="375"/>
      <c r="F47" s="357"/>
      <c r="G47" s="351"/>
      <c r="H47" s="392"/>
      <c r="I47" s="91" t="s">
        <v>123</v>
      </c>
      <c r="J47" s="120">
        <v>3</v>
      </c>
      <c r="K47" s="118"/>
      <c r="L47" s="121" t="s">
        <v>115</v>
      </c>
      <c r="M47" s="107">
        <f>IF(J47=1,'표-A1'!H49,IF(J47=2,'표-A1'!I49,IF(J47=3,'표-A1'!J49,"err")))</f>
        <v>8.94</v>
      </c>
      <c r="N47" s="101">
        <f t="shared" si="7"/>
        <v>0</v>
      </c>
      <c r="O47" s="405"/>
      <c r="P47" s="90">
        <f t="shared" si="8"/>
        <v>0</v>
      </c>
      <c r="Q47" s="388"/>
    </row>
    <row r="48" spans="1:17">
      <c r="A48" s="342" t="s">
        <v>124</v>
      </c>
      <c r="B48" s="358">
        <f>SUM(K48:K59)</f>
        <v>0</v>
      </c>
      <c r="C48" s="373" t="s">
        <v>125</v>
      </c>
      <c r="D48" s="376">
        <v>39848</v>
      </c>
      <c r="E48" s="373" t="s">
        <v>126</v>
      </c>
      <c r="F48" s="342" t="s">
        <v>441</v>
      </c>
      <c r="G48" s="349">
        <f>M96</f>
        <v>160707.95454545453</v>
      </c>
      <c r="H48" s="391" t="s">
        <v>127</v>
      </c>
      <c r="I48" s="345" t="s">
        <v>118</v>
      </c>
      <c r="J48" s="392"/>
      <c r="K48" s="118"/>
      <c r="L48" s="121" t="s">
        <v>125</v>
      </c>
      <c r="M48" s="107">
        <f>'표-A1'!H50</f>
        <v>1</v>
      </c>
      <c r="N48" s="101">
        <f>K48/D$48*M48</f>
        <v>0</v>
      </c>
      <c r="O48" s="399">
        <f>SUM(N48:N59)</f>
        <v>0</v>
      </c>
      <c r="P48" s="90">
        <f>N48*G$48</f>
        <v>0</v>
      </c>
      <c r="Q48" s="349">
        <f>SUM(P48:P59)</f>
        <v>0</v>
      </c>
    </row>
    <row r="49" spans="1:17">
      <c r="A49" s="356"/>
      <c r="B49" s="359"/>
      <c r="C49" s="374"/>
      <c r="D49" s="377"/>
      <c r="E49" s="374"/>
      <c r="F49" s="356"/>
      <c r="G49" s="350"/>
      <c r="H49" s="392"/>
      <c r="I49" s="345" t="s">
        <v>119</v>
      </c>
      <c r="J49" s="392"/>
      <c r="K49" s="118"/>
      <c r="L49" s="121" t="s">
        <v>125</v>
      </c>
      <c r="M49" s="107">
        <f>'표-A1'!H51</f>
        <v>3</v>
      </c>
      <c r="N49" s="101">
        <f t="shared" ref="N49:N59" si="9">K49/D$48*M49</f>
        <v>0</v>
      </c>
      <c r="O49" s="400"/>
      <c r="P49" s="90">
        <f t="shared" ref="P49:P59" si="10">N49*G$48</f>
        <v>0</v>
      </c>
      <c r="Q49" s="398"/>
    </row>
    <row r="50" spans="1:17">
      <c r="A50" s="356"/>
      <c r="B50" s="359"/>
      <c r="C50" s="374"/>
      <c r="D50" s="377"/>
      <c r="E50" s="374"/>
      <c r="F50" s="356"/>
      <c r="G50" s="350"/>
      <c r="H50" s="392"/>
      <c r="I50" s="345" t="s">
        <v>120</v>
      </c>
      <c r="J50" s="392"/>
      <c r="K50" s="118"/>
      <c r="L50" s="121" t="s">
        <v>125</v>
      </c>
      <c r="M50" s="107">
        <f>'표-A1'!H52</f>
        <v>0.8</v>
      </c>
      <c r="N50" s="101">
        <f t="shared" si="9"/>
        <v>0</v>
      </c>
      <c r="O50" s="400"/>
      <c r="P50" s="90">
        <f t="shared" si="10"/>
        <v>0</v>
      </c>
      <c r="Q50" s="398"/>
    </row>
    <row r="51" spans="1:17">
      <c r="A51" s="356"/>
      <c r="B51" s="359"/>
      <c r="C51" s="374"/>
      <c r="D51" s="377"/>
      <c r="E51" s="374"/>
      <c r="F51" s="356"/>
      <c r="G51" s="350"/>
      <c r="H51" s="392"/>
      <c r="I51" s="345" t="s">
        <v>121</v>
      </c>
      <c r="J51" s="392"/>
      <c r="K51" s="118"/>
      <c r="L51" s="121" t="s">
        <v>125</v>
      </c>
      <c r="M51" s="107">
        <f>'표-A1'!H53</f>
        <v>3</v>
      </c>
      <c r="N51" s="101">
        <f t="shared" si="9"/>
        <v>0</v>
      </c>
      <c r="O51" s="400"/>
      <c r="P51" s="90">
        <f t="shared" si="10"/>
        <v>0</v>
      </c>
      <c r="Q51" s="398"/>
    </row>
    <row r="52" spans="1:17">
      <c r="A52" s="356"/>
      <c r="B52" s="359"/>
      <c r="C52" s="374"/>
      <c r="D52" s="377"/>
      <c r="E52" s="374"/>
      <c r="F52" s="356"/>
      <c r="G52" s="350"/>
      <c r="H52" s="392"/>
      <c r="I52" s="345" t="s">
        <v>122</v>
      </c>
      <c r="J52" s="392"/>
      <c r="K52" s="118"/>
      <c r="L52" s="121" t="s">
        <v>125</v>
      </c>
      <c r="M52" s="107">
        <f>'표-A1'!H54</f>
        <v>3</v>
      </c>
      <c r="N52" s="101">
        <f t="shared" si="9"/>
        <v>0</v>
      </c>
      <c r="O52" s="400"/>
      <c r="P52" s="90">
        <f t="shared" si="10"/>
        <v>0</v>
      </c>
      <c r="Q52" s="398"/>
    </row>
    <row r="53" spans="1:17">
      <c r="A53" s="356"/>
      <c r="B53" s="359"/>
      <c r="C53" s="374"/>
      <c r="D53" s="377"/>
      <c r="E53" s="374"/>
      <c r="F53" s="356"/>
      <c r="G53" s="350"/>
      <c r="H53" s="392"/>
      <c r="I53" s="345" t="s">
        <v>123</v>
      </c>
      <c r="J53" s="392"/>
      <c r="K53" s="118"/>
      <c r="L53" s="121" t="s">
        <v>125</v>
      </c>
      <c r="M53" s="107">
        <f>'표-A1'!H55</f>
        <v>5</v>
      </c>
      <c r="N53" s="101">
        <f t="shared" si="9"/>
        <v>0</v>
      </c>
      <c r="O53" s="400"/>
      <c r="P53" s="90">
        <f t="shared" si="10"/>
        <v>0</v>
      </c>
      <c r="Q53" s="398"/>
    </row>
    <row r="54" spans="1:17">
      <c r="A54" s="356"/>
      <c r="B54" s="359"/>
      <c r="C54" s="374"/>
      <c r="D54" s="377"/>
      <c r="E54" s="374"/>
      <c r="F54" s="356"/>
      <c r="G54" s="350"/>
      <c r="H54" s="391" t="s">
        <v>128</v>
      </c>
      <c r="I54" s="345" t="s">
        <v>118</v>
      </c>
      <c r="J54" s="392"/>
      <c r="K54" s="118"/>
      <c r="L54" s="121" t="s">
        <v>125</v>
      </c>
      <c r="M54" s="107">
        <f>'표-A1'!H56</f>
        <v>1.5</v>
      </c>
      <c r="N54" s="101">
        <f t="shared" si="9"/>
        <v>0</v>
      </c>
      <c r="O54" s="400"/>
      <c r="P54" s="90">
        <f t="shared" si="10"/>
        <v>0</v>
      </c>
      <c r="Q54" s="398"/>
    </row>
    <row r="55" spans="1:17">
      <c r="A55" s="356"/>
      <c r="B55" s="359"/>
      <c r="C55" s="374"/>
      <c r="D55" s="377"/>
      <c r="E55" s="374"/>
      <c r="F55" s="356"/>
      <c r="G55" s="350"/>
      <c r="H55" s="392"/>
      <c r="I55" s="345" t="s">
        <v>119</v>
      </c>
      <c r="J55" s="392"/>
      <c r="K55" s="118"/>
      <c r="L55" s="121" t="s">
        <v>125</v>
      </c>
      <c r="M55" s="107">
        <f>'표-A1'!H57</f>
        <v>3.97</v>
      </c>
      <c r="N55" s="101">
        <f t="shared" si="9"/>
        <v>0</v>
      </c>
      <c r="O55" s="400"/>
      <c r="P55" s="90">
        <f t="shared" si="10"/>
        <v>0</v>
      </c>
      <c r="Q55" s="398"/>
    </row>
    <row r="56" spans="1:17">
      <c r="A56" s="356"/>
      <c r="B56" s="359"/>
      <c r="C56" s="374"/>
      <c r="D56" s="377"/>
      <c r="E56" s="374"/>
      <c r="F56" s="356"/>
      <c r="G56" s="350"/>
      <c r="H56" s="392"/>
      <c r="I56" s="345" t="s">
        <v>120</v>
      </c>
      <c r="J56" s="392"/>
      <c r="K56" s="118"/>
      <c r="L56" s="121" t="s">
        <v>125</v>
      </c>
      <c r="M56" s="107">
        <f>'표-A1'!H58</f>
        <v>1.1399999999999999</v>
      </c>
      <c r="N56" s="101">
        <f t="shared" si="9"/>
        <v>0</v>
      </c>
      <c r="O56" s="400"/>
      <c r="P56" s="90">
        <f t="shared" si="10"/>
        <v>0</v>
      </c>
      <c r="Q56" s="398"/>
    </row>
    <row r="57" spans="1:17">
      <c r="A57" s="356"/>
      <c r="B57" s="359"/>
      <c r="C57" s="374"/>
      <c r="D57" s="377"/>
      <c r="E57" s="374"/>
      <c r="F57" s="356"/>
      <c r="G57" s="350"/>
      <c r="H57" s="392"/>
      <c r="I57" s="345" t="s">
        <v>121</v>
      </c>
      <c r="J57" s="392"/>
      <c r="K57" s="118"/>
      <c r="L57" s="121" t="s">
        <v>125</v>
      </c>
      <c r="M57" s="107">
        <f>'표-A1'!H59</f>
        <v>3.97</v>
      </c>
      <c r="N57" s="101">
        <f t="shared" si="9"/>
        <v>0</v>
      </c>
      <c r="O57" s="400"/>
      <c r="P57" s="90">
        <f t="shared" si="10"/>
        <v>0</v>
      </c>
      <c r="Q57" s="398"/>
    </row>
    <row r="58" spans="1:17">
      <c r="A58" s="356"/>
      <c r="B58" s="359"/>
      <c r="C58" s="374"/>
      <c r="D58" s="377"/>
      <c r="E58" s="374"/>
      <c r="F58" s="356"/>
      <c r="G58" s="350"/>
      <c r="H58" s="392"/>
      <c r="I58" s="345" t="s">
        <v>122</v>
      </c>
      <c r="J58" s="392"/>
      <c r="K58" s="118"/>
      <c r="L58" s="121" t="s">
        <v>125</v>
      </c>
      <c r="M58" s="107">
        <f>'표-A1'!H60</f>
        <v>3.97</v>
      </c>
      <c r="N58" s="101">
        <f t="shared" si="9"/>
        <v>0</v>
      </c>
      <c r="O58" s="400"/>
      <c r="P58" s="90">
        <f t="shared" si="10"/>
        <v>0</v>
      </c>
      <c r="Q58" s="398"/>
    </row>
    <row r="59" spans="1:17">
      <c r="A59" s="357"/>
      <c r="B59" s="360"/>
      <c r="C59" s="375"/>
      <c r="D59" s="378"/>
      <c r="E59" s="375"/>
      <c r="F59" s="357"/>
      <c r="G59" s="351"/>
      <c r="H59" s="392"/>
      <c r="I59" s="345" t="s">
        <v>123</v>
      </c>
      <c r="J59" s="392"/>
      <c r="K59" s="118"/>
      <c r="L59" s="121" t="s">
        <v>125</v>
      </c>
      <c r="M59" s="107">
        <f>'표-A1'!H61</f>
        <v>5.55</v>
      </c>
      <c r="N59" s="101">
        <f t="shared" si="9"/>
        <v>0</v>
      </c>
      <c r="O59" s="400"/>
      <c r="P59" s="90">
        <f t="shared" si="10"/>
        <v>0</v>
      </c>
      <c r="Q59" s="398"/>
    </row>
    <row r="60" spans="1:17">
      <c r="A60" s="105" t="s">
        <v>129</v>
      </c>
      <c r="B60" s="98">
        <f>SUM(K60)</f>
        <v>0</v>
      </c>
      <c r="C60" s="103" t="s">
        <v>130</v>
      </c>
      <c r="D60" s="104">
        <v>11070</v>
      </c>
      <c r="E60" s="103" t="s">
        <v>131</v>
      </c>
      <c r="F60" s="249" t="s">
        <v>441</v>
      </c>
      <c r="G60" s="90">
        <f>M96</f>
        <v>160707.95454545453</v>
      </c>
      <c r="H60" s="344" t="s">
        <v>132</v>
      </c>
      <c r="I60" s="413"/>
      <c r="J60" s="345"/>
      <c r="K60" s="118"/>
      <c r="L60" s="121" t="s">
        <v>130</v>
      </c>
      <c r="M60" s="107">
        <f>'표-A1'!H62</f>
        <v>1</v>
      </c>
      <c r="N60" s="102">
        <f>K60/D60*M60</f>
        <v>0</v>
      </c>
      <c r="O60" s="93">
        <f>SUM(N60)</f>
        <v>0</v>
      </c>
      <c r="P60" s="90">
        <f>N60*G60</f>
        <v>0</v>
      </c>
      <c r="Q60" s="92">
        <f>SUM(P60)</f>
        <v>0</v>
      </c>
    </row>
    <row r="61" spans="1:17">
      <c r="A61" s="342" t="s">
        <v>133</v>
      </c>
      <c r="B61" s="358">
        <f>SUM(K61:K72)</f>
        <v>0</v>
      </c>
      <c r="C61" s="373" t="s">
        <v>125</v>
      </c>
      <c r="D61" s="376">
        <v>46868</v>
      </c>
      <c r="E61" s="373" t="s">
        <v>126</v>
      </c>
      <c r="F61" s="342" t="s">
        <v>441</v>
      </c>
      <c r="G61" s="349">
        <f>M96</f>
        <v>160707.95454545453</v>
      </c>
      <c r="H61" s="391" t="s">
        <v>127</v>
      </c>
      <c r="I61" s="91" t="s">
        <v>118</v>
      </c>
      <c r="J61" s="120">
        <v>1</v>
      </c>
      <c r="K61" s="118"/>
      <c r="L61" s="121" t="s">
        <v>125</v>
      </c>
      <c r="M61" s="107">
        <f>IF(J61=1,'표-A1'!H63,IF(J61=2,'표-A1'!I63,IF(J61=3,'표-A1'!J63,"err")))</f>
        <v>1</v>
      </c>
      <c r="N61" s="102">
        <f>K61/D$61*M61</f>
        <v>0</v>
      </c>
      <c r="O61" s="399">
        <f>SUM(N61:N72)</f>
        <v>0</v>
      </c>
      <c r="P61" s="90">
        <f>N61*G$61</f>
        <v>0</v>
      </c>
      <c r="Q61" s="406">
        <f>SUM(P61:P72)</f>
        <v>0</v>
      </c>
    </row>
    <row r="62" spans="1:17">
      <c r="A62" s="356"/>
      <c r="B62" s="359"/>
      <c r="C62" s="374"/>
      <c r="D62" s="377"/>
      <c r="E62" s="374"/>
      <c r="F62" s="356"/>
      <c r="G62" s="350"/>
      <c r="H62" s="392"/>
      <c r="I62" s="91" t="s">
        <v>119</v>
      </c>
      <c r="J62" s="120">
        <v>1</v>
      </c>
      <c r="K62" s="118"/>
      <c r="L62" s="121" t="s">
        <v>125</v>
      </c>
      <c r="M62" s="107">
        <f>IF(J62=1,'표-A1'!H64,IF(J62=2,'표-A1'!I64,IF(J62=3,'표-A1'!J64,"err")))</f>
        <v>2.92</v>
      </c>
      <c r="N62" s="102">
        <f t="shared" ref="N62:N72" si="11">K62/D$61*M62</f>
        <v>0</v>
      </c>
      <c r="O62" s="400"/>
      <c r="P62" s="90">
        <f t="shared" ref="P62:P72" si="12">N62*G$61</f>
        <v>0</v>
      </c>
      <c r="Q62" s="407"/>
    </row>
    <row r="63" spans="1:17">
      <c r="A63" s="356"/>
      <c r="B63" s="359"/>
      <c r="C63" s="374"/>
      <c r="D63" s="377"/>
      <c r="E63" s="374"/>
      <c r="F63" s="356"/>
      <c r="G63" s="350"/>
      <c r="H63" s="392"/>
      <c r="I63" s="91" t="s">
        <v>120</v>
      </c>
      <c r="J63" s="120">
        <v>1</v>
      </c>
      <c r="K63" s="118"/>
      <c r="L63" s="121" t="s">
        <v>125</v>
      </c>
      <c r="M63" s="107">
        <f>IF(J63=1,'표-A1'!H65,IF(J63=2,'표-A1'!I65,IF(J63=3,'표-A1'!J65,"err")))</f>
        <v>1.97</v>
      </c>
      <c r="N63" s="102">
        <f t="shared" si="11"/>
        <v>0</v>
      </c>
      <c r="O63" s="400"/>
      <c r="P63" s="90">
        <f t="shared" si="12"/>
        <v>0</v>
      </c>
      <c r="Q63" s="407"/>
    </row>
    <row r="64" spans="1:17">
      <c r="A64" s="356"/>
      <c r="B64" s="359"/>
      <c r="C64" s="374"/>
      <c r="D64" s="377"/>
      <c r="E64" s="374"/>
      <c r="F64" s="356"/>
      <c r="G64" s="350"/>
      <c r="H64" s="392"/>
      <c r="I64" s="91" t="s">
        <v>121</v>
      </c>
      <c r="J64" s="120">
        <v>1</v>
      </c>
      <c r="K64" s="118"/>
      <c r="L64" s="121" t="s">
        <v>125</v>
      </c>
      <c r="M64" s="107">
        <f>IF(J64=1,'표-A1'!H66,IF(J64=2,'표-A1'!I66,IF(J64=3,'표-A1'!J66,"err")))</f>
        <v>2.92</v>
      </c>
      <c r="N64" s="102">
        <f t="shared" si="11"/>
        <v>0</v>
      </c>
      <c r="O64" s="400"/>
      <c r="P64" s="90">
        <f t="shared" si="12"/>
        <v>0</v>
      </c>
      <c r="Q64" s="407"/>
    </row>
    <row r="65" spans="1:17">
      <c r="A65" s="356"/>
      <c r="B65" s="359"/>
      <c r="C65" s="374"/>
      <c r="D65" s="377"/>
      <c r="E65" s="374"/>
      <c r="F65" s="356"/>
      <c r="G65" s="350"/>
      <c r="H65" s="392"/>
      <c r="I65" s="91" t="s">
        <v>122</v>
      </c>
      <c r="J65" s="120">
        <v>1</v>
      </c>
      <c r="K65" s="118"/>
      <c r="L65" s="121" t="s">
        <v>125</v>
      </c>
      <c r="M65" s="107">
        <f>IF(J65=1,'표-A1'!H67,IF(J65=2,'표-A1'!I67,IF(J65=3,'표-A1'!J67,"err")))</f>
        <v>2.92</v>
      </c>
      <c r="N65" s="102">
        <f t="shared" si="11"/>
        <v>0</v>
      </c>
      <c r="O65" s="400"/>
      <c r="P65" s="90">
        <f t="shared" si="12"/>
        <v>0</v>
      </c>
      <c r="Q65" s="407"/>
    </row>
    <row r="66" spans="1:17">
      <c r="A66" s="356"/>
      <c r="B66" s="359"/>
      <c r="C66" s="374"/>
      <c r="D66" s="377"/>
      <c r="E66" s="374"/>
      <c r="F66" s="356"/>
      <c r="G66" s="350"/>
      <c r="H66" s="392"/>
      <c r="I66" s="91" t="s">
        <v>123</v>
      </c>
      <c r="J66" s="120">
        <v>1</v>
      </c>
      <c r="K66" s="118"/>
      <c r="L66" s="121" t="s">
        <v>125</v>
      </c>
      <c r="M66" s="107">
        <f>IF(J66=1,'표-A1'!H68,IF(J66=2,'표-A1'!I68,IF(J66=3,'표-A1'!J68,"err")))</f>
        <v>2.92</v>
      </c>
      <c r="N66" s="102">
        <f t="shared" si="11"/>
        <v>0</v>
      </c>
      <c r="O66" s="400"/>
      <c r="P66" s="90">
        <f t="shared" si="12"/>
        <v>0</v>
      </c>
      <c r="Q66" s="407"/>
    </row>
    <row r="67" spans="1:17">
      <c r="A67" s="356"/>
      <c r="B67" s="359"/>
      <c r="C67" s="374"/>
      <c r="D67" s="377"/>
      <c r="E67" s="374"/>
      <c r="F67" s="356"/>
      <c r="G67" s="350"/>
      <c r="H67" s="391" t="s">
        <v>128</v>
      </c>
      <c r="I67" s="91" t="s">
        <v>118</v>
      </c>
      <c r="J67" s="120">
        <v>1</v>
      </c>
      <c r="K67" s="118"/>
      <c r="L67" s="121" t="s">
        <v>125</v>
      </c>
      <c r="M67" s="107">
        <f>IF(J67=1,'표-A1'!H69,IF(J67=2,'표-A1'!I69,IF(J67=3,'표-A1'!J69,"err")))</f>
        <v>1.43</v>
      </c>
      <c r="N67" s="102">
        <f t="shared" si="11"/>
        <v>0</v>
      </c>
      <c r="O67" s="400"/>
      <c r="P67" s="90">
        <f t="shared" si="12"/>
        <v>0</v>
      </c>
      <c r="Q67" s="407"/>
    </row>
    <row r="68" spans="1:17">
      <c r="A68" s="356"/>
      <c r="B68" s="359"/>
      <c r="C68" s="374"/>
      <c r="D68" s="377"/>
      <c r="E68" s="374"/>
      <c r="F68" s="356"/>
      <c r="G68" s="350"/>
      <c r="H68" s="392"/>
      <c r="I68" s="91" t="s">
        <v>119</v>
      </c>
      <c r="J68" s="120">
        <v>1</v>
      </c>
      <c r="K68" s="118"/>
      <c r="L68" s="121" t="s">
        <v>125</v>
      </c>
      <c r="M68" s="107">
        <f>IF(J68=1,'표-A1'!H70,IF(J68=2,'표-A1'!I70,IF(J68=3,'표-A1'!J70,"err")))</f>
        <v>3.38</v>
      </c>
      <c r="N68" s="102">
        <f t="shared" si="11"/>
        <v>0</v>
      </c>
      <c r="O68" s="400"/>
      <c r="P68" s="90">
        <f t="shared" si="12"/>
        <v>0</v>
      </c>
      <c r="Q68" s="407"/>
    </row>
    <row r="69" spans="1:17">
      <c r="A69" s="356"/>
      <c r="B69" s="359"/>
      <c r="C69" s="374"/>
      <c r="D69" s="377"/>
      <c r="E69" s="374"/>
      <c r="F69" s="356"/>
      <c r="G69" s="350"/>
      <c r="H69" s="392"/>
      <c r="I69" s="91" t="s">
        <v>120</v>
      </c>
      <c r="J69" s="120">
        <v>1</v>
      </c>
      <c r="K69" s="118"/>
      <c r="L69" s="121" t="s">
        <v>125</v>
      </c>
      <c r="M69" s="107">
        <f>IF(J69=1,'표-A1'!H71,IF(J69=2,'표-A1'!I71,IF(J69=3,'표-A1'!J71,"err")))</f>
        <v>2.38</v>
      </c>
      <c r="N69" s="102">
        <f t="shared" si="11"/>
        <v>0</v>
      </c>
      <c r="O69" s="400"/>
      <c r="P69" s="90">
        <f t="shared" si="12"/>
        <v>0</v>
      </c>
      <c r="Q69" s="407"/>
    </row>
    <row r="70" spans="1:17">
      <c r="A70" s="356"/>
      <c r="B70" s="359"/>
      <c r="C70" s="374"/>
      <c r="D70" s="377"/>
      <c r="E70" s="374"/>
      <c r="F70" s="356"/>
      <c r="G70" s="350"/>
      <c r="H70" s="392"/>
      <c r="I70" s="91" t="s">
        <v>121</v>
      </c>
      <c r="J70" s="120">
        <v>1</v>
      </c>
      <c r="K70" s="118"/>
      <c r="L70" s="121" t="s">
        <v>125</v>
      </c>
      <c r="M70" s="107">
        <f>IF(J70=1,'표-A1'!H72,IF(J70=2,'표-A1'!I72,IF(J70=3,'표-A1'!J72,"err")))</f>
        <v>3.38</v>
      </c>
      <c r="N70" s="102">
        <f t="shared" si="11"/>
        <v>0</v>
      </c>
      <c r="O70" s="400"/>
      <c r="P70" s="90">
        <f t="shared" si="12"/>
        <v>0</v>
      </c>
      <c r="Q70" s="407"/>
    </row>
    <row r="71" spans="1:17">
      <c r="A71" s="356"/>
      <c r="B71" s="359"/>
      <c r="C71" s="374"/>
      <c r="D71" s="377"/>
      <c r="E71" s="374"/>
      <c r="F71" s="356"/>
      <c r="G71" s="350"/>
      <c r="H71" s="392"/>
      <c r="I71" s="91" t="s">
        <v>122</v>
      </c>
      <c r="J71" s="120">
        <v>1</v>
      </c>
      <c r="K71" s="118"/>
      <c r="L71" s="121" t="s">
        <v>125</v>
      </c>
      <c r="M71" s="107">
        <f>IF(J71=1,'표-A1'!H73,IF(J71=2,'표-A1'!I73,IF(J71=3,'표-A1'!J73,"err")))</f>
        <v>3.38</v>
      </c>
      <c r="N71" s="102">
        <f t="shared" si="11"/>
        <v>0</v>
      </c>
      <c r="O71" s="400"/>
      <c r="P71" s="90">
        <f t="shared" si="12"/>
        <v>0</v>
      </c>
      <c r="Q71" s="407"/>
    </row>
    <row r="72" spans="1:17">
      <c r="A72" s="357"/>
      <c r="B72" s="360"/>
      <c r="C72" s="375"/>
      <c r="D72" s="378"/>
      <c r="E72" s="375"/>
      <c r="F72" s="357"/>
      <c r="G72" s="351"/>
      <c r="H72" s="392"/>
      <c r="I72" s="91" t="s">
        <v>123</v>
      </c>
      <c r="J72" s="120">
        <v>1</v>
      </c>
      <c r="K72" s="118"/>
      <c r="L72" s="121" t="s">
        <v>125</v>
      </c>
      <c r="M72" s="107">
        <f>IF(J72=1,'표-A1'!H74,IF(J72=2,'표-A1'!I74,IF(J72=3,'표-A1'!J74,"err")))</f>
        <v>3.38</v>
      </c>
      <c r="N72" s="102">
        <f t="shared" si="11"/>
        <v>0</v>
      </c>
      <c r="O72" s="404"/>
      <c r="P72" s="90">
        <f t="shared" si="12"/>
        <v>0</v>
      </c>
      <c r="Q72" s="408"/>
    </row>
    <row r="73" spans="1:17">
      <c r="A73" s="342" t="s">
        <v>134</v>
      </c>
      <c r="B73" s="358">
        <f>SUM(K73:K80)</f>
        <v>0</v>
      </c>
      <c r="C73" s="373" t="s">
        <v>125</v>
      </c>
      <c r="D73" s="376">
        <v>43216</v>
      </c>
      <c r="E73" s="373" t="s">
        <v>126</v>
      </c>
      <c r="F73" s="342" t="s">
        <v>441</v>
      </c>
      <c r="G73" s="349">
        <f>M96</f>
        <v>160707.95454545453</v>
      </c>
      <c r="H73" s="391" t="s">
        <v>118</v>
      </c>
      <c r="I73" s="392"/>
      <c r="J73" s="392"/>
      <c r="K73" s="118"/>
      <c r="L73" s="121" t="s">
        <v>125</v>
      </c>
      <c r="M73" s="106">
        <f>'표-A1'!H75</f>
        <v>1</v>
      </c>
      <c r="N73" s="101">
        <f>K73/D$73*M73</f>
        <v>0</v>
      </c>
      <c r="O73" s="399">
        <f>SUM(N73:N80)</f>
        <v>0</v>
      </c>
      <c r="P73" s="90">
        <f>N73*G$73</f>
        <v>0</v>
      </c>
      <c r="Q73" s="386">
        <f>SUM(P73:P80)</f>
        <v>0</v>
      </c>
    </row>
    <row r="74" spans="1:17">
      <c r="A74" s="356"/>
      <c r="B74" s="359"/>
      <c r="C74" s="374"/>
      <c r="D74" s="377"/>
      <c r="E74" s="374"/>
      <c r="F74" s="356"/>
      <c r="G74" s="350"/>
      <c r="H74" s="391" t="s">
        <v>120</v>
      </c>
      <c r="I74" s="392"/>
      <c r="J74" s="392"/>
      <c r="K74" s="118"/>
      <c r="L74" s="121" t="s">
        <v>125</v>
      </c>
      <c r="M74" s="106">
        <f>'표-A1'!H76</f>
        <v>0.8</v>
      </c>
      <c r="N74" s="101">
        <f t="shared" ref="N74:N80" si="13">K74/D$73*M74</f>
        <v>0</v>
      </c>
      <c r="O74" s="402"/>
      <c r="P74" s="90">
        <f t="shared" ref="P74:P80" si="14">N74*G$73</f>
        <v>0</v>
      </c>
      <c r="Q74" s="389"/>
    </row>
    <row r="75" spans="1:17">
      <c r="A75" s="356"/>
      <c r="B75" s="359"/>
      <c r="C75" s="374"/>
      <c r="D75" s="377"/>
      <c r="E75" s="374"/>
      <c r="F75" s="356"/>
      <c r="G75" s="350"/>
      <c r="H75" s="391" t="s">
        <v>121</v>
      </c>
      <c r="I75" s="392"/>
      <c r="J75" s="392"/>
      <c r="K75" s="118"/>
      <c r="L75" s="121" t="s">
        <v>125</v>
      </c>
      <c r="M75" s="106">
        <f>'표-A1'!H77</f>
        <v>3</v>
      </c>
      <c r="N75" s="101">
        <f t="shared" si="13"/>
        <v>0</v>
      </c>
      <c r="O75" s="402"/>
      <c r="P75" s="90">
        <f t="shared" si="14"/>
        <v>0</v>
      </c>
      <c r="Q75" s="389"/>
    </row>
    <row r="76" spans="1:17">
      <c r="A76" s="356"/>
      <c r="B76" s="359"/>
      <c r="C76" s="374"/>
      <c r="D76" s="377"/>
      <c r="E76" s="374"/>
      <c r="F76" s="356"/>
      <c r="G76" s="350"/>
      <c r="H76" s="391" t="s">
        <v>122</v>
      </c>
      <c r="I76" s="392"/>
      <c r="J76" s="392"/>
      <c r="K76" s="118"/>
      <c r="L76" s="121" t="s">
        <v>125</v>
      </c>
      <c r="M76" s="106">
        <f>'표-A1'!H78</f>
        <v>3</v>
      </c>
      <c r="N76" s="101">
        <f t="shared" si="13"/>
        <v>0</v>
      </c>
      <c r="O76" s="402"/>
      <c r="P76" s="90">
        <f t="shared" si="14"/>
        <v>0</v>
      </c>
      <c r="Q76" s="389"/>
    </row>
    <row r="77" spans="1:17">
      <c r="A77" s="356"/>
      <c r="B77" s="359"/>
      <c r="C77" s="374"/>
      <c r="D77" s="377"/>
      <c r="E77" s="374"/>
      <c r="F77" s="356"/>
      <c r="G77" s="350"/>
      <c r="H77" s="391" t="s">
        <v>123</v>
      </c>
      <c r="I77" s="392"/>
      <c r="J77" s="392"/>
      <c r="K77" s="118"/>
      <c r="L77" s="121" t="s">
        <v>125</v>
      </c>
      <c r="M77" s="106">
        <f>'표-A1'!H79</f>
        <v>5</v>
      </c>
      <c r="N77" s="101">
        <f t="shared" si="13"/>
        <v>0</v>
      </c>
      <c r="O77" s="402"/>
      <c r="P77" s="90">
        <f t="shared" si="14"/>
        <v>0</v>
      </c>
      <c r="Q77" s="389"/>
    </row>
    <row r="78" spans="1:17" ht="16.5" customHeight="1">
      <c r="A78" s="356"/>
      <c r="B78" s="359"/>
      <c r="C78" s="374"/>
      <c r="D78" s="377"/>
      <c r="E78" s="374"/>
      <c r="F78" s="356"/>
      <c r="G78" s="350"/>
      <c r="H78" s="391" t="s">
        <v>135</v>
      </c>
      <c r="I78" s="392"/>
      <c r="J78" s="392"/>
      <c r="K78" s="118"/>
      <c r="L78" s="121" t="s">
        <v>125</v>
      </c>
      <c r="M78" s="106">
        <f>'표-A1'!H80</f>
        <v>3</v>
      </c>
      <c r="N78" s="101">
        <f t="shared" si="13"/>
        <v>0</v>
      </c>
      <c r="O78" s="402"/>
      <c r="P78" s="90">
        <f t="shared" si="14"/>
        <v>0</v>
      </c>
      <c r="Q78" s="389"/>
    </row>
    <row r="79" spans="1:17" ht="16.5" customHeight="1">
      <c r="A79" s="356"/>
      <c r="B79" s="359"/>
      <c r="C79" s="374"/>
      <c r="D79" s="377"/>
      <c r="E79" s="374"/>
      <c r="F79" s="356"/>
      <c r="G79" s="350"/>
      <c r="H79" s="391" t="s">
        <v>136</v>
      </c>
      <c r="I79" s="392"/>
      <c r="J79" s="392"/>
      <c r="K79" s="118"/>
      <c r="L79" s="121" t="s">
        <v>125</v>
      </c>
      <c r="M79" s="106">
        <f>'표-A1'!H81</f>
        <v>3</v>
      </c>
      <c r="N79" s="101">
        <f t="shared" si="13"/>
        <v>0</v>
      </c>
      <c r="O79" s="402"/>
      <c r="P79" s="90">
        <f t="shared" si="14"/>
        <v>0</v>
      </c>
      <c r="Q79" s="389"/>
    </row>
    <row r="80" spans="1:17" ht="16.5" customHeight="1">
      <c r="A80" s="357"/>
      <c r="B80" s="360"/>
      <c r="C80" s="375"/>
      <c r="D80" s="378"/>
      <c r="E80" s="375"/>
      <c r="F80" s="357"/>
      <c r="G80" s="351"/>
      <c r="H80" s="391" t="s">
        <v>150</v>
      </c>
      <c r="I80" s="392"/>
      <c r="J80" s="392"/>
      <c r="K80" s="118"/>
      <c r="L80" s="121" t="s">
        <v>151</v>
      </c>
      <c r="M80" s="106">
        <f>'표-A1'!H82</f>
        <v>5</v>
      </c>
      <c r="N80" s="101">
        <f t="shared" si="13"/>
        <v>0</v>
      </c>
      <c r="O80" s="403"/>
      <c r="P80" s="90">
        <f t="shared" si="14"/>
        <v>0</v>
      </c>
      <c r="Q80" s="390"/>
    </row>
    <row r="81" spans="1:17">
      <c r="A81" s="342" t="s">
        <v>137</v>
      </c>
      <c r="B81" s="358">
        <f>SUM(K81:K88)</f>
        <v>0</v>
      </c>
      <c r="C81" s="373" t="s">
        <v>125</v>
      </c>
      <c r="D81" s="376">
        <v>73655</v>
      </c>
      <c r="E81" s="373" t="s">
        <v>126</v>
      </c>
      <c r="F81" s="342" t="s">
        <v>441</v>
      </c>
      <c r="G81" s="349">
        <f>M96</f>
        <v>160707.95454545453</v>
      </c>
      <c r="H81" s="344" t="s">
        <v>118</v>
      </c>
      <c r="I81" s="345"/>
      <c r="J81" s="120">
        <v>1</v>
      </c>
      <c r="K81" s="118"/>
      <c r="L81" s="121" t="s">
        <v>125</v>
      </c>
      <c r="M81" s="107">
        <f>IF(J81=1,'표-A1'!H83,IF(J81=2,'표-A1'!I83,IF(J81=3,'표-A1'!J83,"err")))</f>
        <v>1</v>
      </c>
      <c r="N81" s="101">
        <f>K81/D$81*M81</f>
        <v>0</v>
      </c>
      <c r="O81" s="399">
        <f>SUM(N81:N88)</f>
        <v>0</v>
      </c>
      <c r="P81" s="90">
        <f>N81*G$81</f>
        <v>0</v>
      </c>
      <c r="Q81" s="386">
        <f>SUM(P81:P88)</f>
        <v>0</v>
      </c>
    </row>
    <row r="82" spans="1:17">
      <c r="A82" s="356"/>
      <c r="B82" s="359"/>
      <c r="C82" s="374"/>
      <c r="D82" s="377"/>
      <c r="E82" s="374"/>
      <c r="F82" s="356"/>
      <c r="G82" s="350"/>
      <c r="H82" s="344" t="s">
        <v>119</v>
      </c>
      <c r="I82" s="345"/>
      <c r="J82" s="120">
        <v>1</v>
      </c>
      <c r="K82" s="118"/>
      <c r="L82" s="121" t="s">
        <v>125</v>
      </c>
      <c r="M82" s="107">
        <f>IF(J82=1,'표-A1'!H84,IF(J82=2,'표-A1'!I84,IF(J82=3,'표-A1'!J84,"err")))</f>
        <v>2</v>
      </c>
      <c r="N82" s="101">
        <f t="shared" ref="N82:N88" si="15">K82/D$81*M82</f>
        <v>0</v>
      </c>
      <c r="O82" s="402"/>
      <c r="P82" s="90">
        <f t="shared" ref="P82:P88" si="16">N82*G$81</f>
        <v>0</v>
      </c>
      <c r="Q82" s="389"/>
    </row>
    <row r="83" spans="1:17">
      <c r="A83" s="356"/>
      <c r="B83" s="359"/>
      <c r="C83" s="374"/>
      <c r="D83" s="377"/>
      <c r="E83" s="374"/>
      <c r="F83" s="356"/>
      <c r="G83" s="350"/>
      <c r="H83" s="344" t="s">
        <v>120</v>
      </c>
      <c r="I83" s="345"/>
      <c r="J83" s="120">
        <v>1</v>
      </c>
      <c r="K83" s="118"/>
      <c r="L83" s="121" t="s">
        <v>125</v>
      </c>
      <c r="M83" s="107">
        <f>IF(J83=1,'표-A1'!H85,IF(J83=2,'표-A1'!I85,IF(J83=3,'표-A1'!J85,"err")))</f>
        <v>2</v>
      </c>
      <c r="N83" s="101">
        <f t="shared" si="15"/>
        <v>0</v>
      </c>
      <c r="O83" s="402"/>
      <c r="P83" s="90">
        <f t="shared" si="16"/>
        <v>0</v>
      </c>
      <c r="Q83" s="389"/>
    </row>
    <row r="84" spans="1:17">
      <c r="A84" s="356"/>
      <c r="B84" s="359"/>
      <c r="C84" s="374"/>
      <c r="D84" s="377"/>
      <c r="E84" s="374"/>
      <c r="F84" s="356"/>
      <c r="G84" s="350"/>
      <c r="H84" s="344" t="s">
        <v>121</v>
      </c>
      <c r="I84" s="345"/>
      <c r="J84" s="120">
        <v>1</v>
      </c>
      <c r="K84" s="118"/>
      <c r="L84" s="121" t="s">
        <v>125</v>
      </c>
      <c r="M84" s="107">
        <f>IF(J84=1,'표-A1'!H86,IF(J84=2,'표-A1'!I86,IF(J84=3,'표-A1'!J86,"err")))</f>
        <v>3.11</v>
      </c>
      <c r="N84" s="101">
        <f t="shared" si="15"/>
        <v>0</v>
      </c>
      <c r="O84" s="402"/>
      <c r="P84" s="90">
        <f t="shared" si="16"/>
        <v>0</v>
      </c>
      <c r="Q84" s="389"/>
    </row>
    <row r="85" spans="1:17">
      <c r="A85" s="356"/>
      <c r="B85" s="359"/>
      <c r="C85" s="374"/>
      <c r="D85" s="377"/>
      <c r="E85" s="374"/>
      <c r="F85" s="356"/>
      <c r="G85" s="350"/>
      <c r="H85" s="344" t="s">
        <v>122</v>
      </c>
      <c r="I85" s="345"/>
      <c r="J85" s="120">
        <v>1</v>
      </c>
      <c r="K85" s="118"/>
      <c r="L85" s="121" t="s">
        <v>125</v>
      </c>
      <c r="M85" s="107">
        <f>IF(J85=1,'표-A1'!H87,IF(J85=2,'표-A1'!I87,IF(J85=3,'표-A1'!J87,"err")))</f>
        <v>3.11</v>
      </c>
      <c r="N85" s="101">
        <f t="shared" si="15"/>
        <v>0</v>
      </c>
      <c r="O85" s="402"/>
      <c r="P85" s="90">
        <f t="shared" si="16"/>
        <v>0</v>
      </c>
      <c r="Q85" s="389"/>
    </row>
    <row r="86" spans="1:17">
      <c r="A86" s="356"/>
      <c r="B86" s="359"/>
      <c r="C86" s="374"/>
      <c r="D86" s="377"/>
      <c r="E86" s="374"/>
      <c r="F86" s="356"/>
      <c r="G86" s="350"/>
      <c r="H86" s="344" t="s">
        <v>123</v>
      </c>
      <c r="I86" s="345"/>
      <c r="J86" s="120">
        <v>1</v>
      </c>
      <c r="K86" s="118"/>
      <c r="L86" s="121" t="s">
        <v>125</v>
      </c>
      <c r="M86" s="107">
        <f>IF(J86=1,'표-A1'!H88,IF(J86=2,'표-A1'!I88,IF(J86=3,'표-A1'!J88,"err")))</f>
        <v>3.11</v>
      </c>
      <c r="N86" s="101">
        <f t="shared" si="15"/>
        <v>0</v>
      </c>
      <c r="O86" s="402"/>
      <c r="P86" s="90">
        <f t="shared" si="16"/>
        <v>0</v>
      </c>
      <c r="Q86" s="389"/>
    </row>
    <row r="87" spans="1:17">
      <c r="A87" s="356"/>
      <c r="B87" s="359"/>
      <c r="C87" s="374"/>
      <c r="D87" s="377"/>
      <c r="E87" s="374"/>
      <c r="F87" s="356"/>
      <c r="G87" s="350"/>
      <c r="H87" s="344" t="s">
        <v>138</v>
      </c>
      <c r="I87" s="345"/>
      <c r="J87" s="120">
        <v>1</v>
      </c>
      <c r="K87" s="118"/>
      <c r="L87" s="121" t="s">
        <v>125</v>
      </c>
      <c r="M87" s="107">
        <f>IF(J87=1,'표-A1'!H89,IF(J87=2,'표-A1'!I89,IF(J87=3,'표-A1'!J89,"err")))</f>
        <v>2</v>
      </c>
      <c r="N87" s="101">
        <f t="shared" si="15"/>
        <v>0</v>
      </c>
      <c r="O87" s="402"/>
      <c r="P87" s="90">
        <f t="shared" si="16"/>
        <v>0</v>
      </c>
      <c r="Q87" s="389"/>
    </row>
    <row r="88" spans="1:17">
      <c r="A88" s="357"/>
      <c r="B88" s="360"/>
      <c r="C88" s="375"/>
      <c r="D88" s="378"/>
      <c r="E88" s="375"/>
      <c r="F88" s="357"/>
      <c r="G88" s="351"/>
      <c r="H88" s="344" t="s">
        <v>139</v>
      </c>
      <c r="I88" s="345"/>
      <c r="J88" s="120">
        <v>1</v>
      </c>
      <c r="K88" s="118"/>
      <c r="L88" s="121" t="s">
        <v>125</v>
      </c>
      <c r="M88" s="107">
        <f>IF(J88=1,'표-A1'!H90,IF(J88=2,'표-A1'!I90,IF(J88=3,'표-A1'!J90,"err")))</f>
        <v>3</v>
      </c>
      <c r="N88" s="101">
        <f t="shared" si="15"/>
        <v>0</v>
      </c>
      <c r="O88" s="403"/>
      <c r="P88" s="90">
        <f t="shared" si="16"/>
        <v>0</v>
      </c>
      <c r="Q88" s="390"/>
    </row>
    <row r="89" spans="1:17">
      <c r="A89" s="342" t="s">
        <v>140</v>
      </c>
      <c r="B89" s="358">
        <f>SUM(K89:K90)</f>
        <v>0</v>
      </c>
      <c r="C89" s="373" t="s">
        <v>11</v>
      </c>
      <c r="D89" s="376">
        <v>246</v>
      </c>
      <c r="E89" s="373" t="s">
        <v>96</v>
      </c>
      <c r="F89" s="342" t="s">
        <v>441</v>
      </c>
      <c r="G89" s="349">
        <f>M96</f>
        <v>160707.95454545453</v>
      </c>
      <c r="H89" s="391" t="s">
        <v>104</v>
      </c>
      <c r="I89" s="392"/>
      <c r="J89" s="392"/>
      <c r="K89" s="118"/>
      <c r="L89" s="121" t="s">
        <v>11</v>
      </c>
      <c r="M89" s="106">
        <f>'표-A1'!H91</f>
        <v>1</v>
      </c>
      <c r="N89" s="101">
        <f>K89/D$89*M89</f>
        <v>0</v>
      </c>
      <c r="O89" s="399">
        <f>SUM(N89:N90)</f>
        <v>0</v>
      </c>
      <c r="P89" s="90">
        <f>N89*G$89</f>
        <v>0</v>
      </c>
      <c r="Q89" s="386">
        <f>SUM(P89:P90)</f>
        <v>0</v>
      </c>
    </row>
    <row r="90" spans="1:17">
      <c r="A90" s="357"/>
      <c r="B90" s="360"/>
      <c r="C90" s="375"/>
      <c r="D90" s="378"/>
      <c r="E90" s="375"/>
      <c r="F90" s="357"/>
      <c r="G90" s="351"/>
      <c r="H90" s="391" t="s">
        <v>113</v>
      </c>
      <c r="I90" s="392"/>
      <c r="J90" s="392"/>
      <c r="K90" s="118"/>
      <c r="L90" s="121" t="s">
        <v>11</v>
      </c>
      <c r="M90" s="106">
        <f>'표-A1'!H92</f>
        <v>2</v>
      </c>
      <c r="N90" s="101">
        <f>K90/D$89*M90</f>
        <v>0</v>
      </c>
      <c r="O90" s="404"/>
      <c r="P90" s="90">
        <f t="shared" ref="P90" si="17">N90*G$89</f>
        <v>0</v>
      </c>
      <c r="Q90" s="401"/>
    </row>
    <row r="91" spans="1:17">
      <c r="A91" s="342" t="s">
        <v>141</v>
      </c>
      <c r="B91" s="358">
        <f>SUM(K91:K92)</f>
        <v>0</v>
      </c>
      <c r="C91" s="373" t="s">
        <v>11</v>
      </c>
      <c r="D91" s="376">
        <v>1105</v>
      </c>
      <c r="E91" s="373" t="s">
        <v>96</v>
      </c>
      <c r="F91" s="342" t="s">
        <v>441</v>
      </c>
      <c r="G91" s="349">
        <f>M96</f>
        <v>160707.95454545453</v>
      </c>
      <c r="H91" s="344" t="s">
        <v>104</v>
      </c>
      <c r="I91" s="345"/>
      <c r="J91" s="120">
        <v>1</v>
      </c>
      <c r="K91" s="118"/>
      <c r="L91" s="121" t="s">
        <v>11</v>
      </c>
      <c r="M91" s="107">
        <f>IF(J91=1,'표-A1'!H93,IF(J91=2,'표-A1'!I93,IF(J91=3,'표-A1'!J93,"err")))</f>
        <v>1</v>
      </c>
      <c r="N91" s="101">
        <f>K91/D$91*M91</f>
        <v>0</v>
      </c>
      <c r="O91" s="399">
        <f>SUM(N91:N92)</f>
        <v>0</v>
      </c>
      <c r="P91" s="90">
        <f>N91*G$91</f>
        <v>0</v>
      </c>
      <c r="Q91" s="386">
        <f>SUM(P91:P92)</f>
        <v>0</v>
      </c>
    </row>
    <row r="92" spans="1:17">
      <c r="A92" s="357"/>
      <c r="B92" s="360"/>
      <c r="C92" s="375"/>
      <c r="D92" s="378"/>
      <c r="E92" s="375"/>
      <c r="F92" s="357"/>
      <c r="G92" s="351"/>
      <c r="H92" s="344" t="s">
        <v>113</v>
      </c>
      <c r="I92" s="345"/>
      <c r="J92" s="120">
        <v>1</v>
      </c>
      <c r="K92" s="118"/>
      <c r="L92" s="121" t="s">
        <v>11</v>
      </c>
      <c r="M92" s="107">
        <f>IF(J92=1,'표-A1'!H94,IF(J92=2,'표-A1'!I94,IF(J92=3,'표-A1'!J94,"err")))</f>
        <v>2</v>
      </c>
      <c r="N92" s="101">
        <f t="shared" ref="N92" si="18">K92/D$91*M92</f>
        <v>0</v>
      </c>
      <c r="O92" s="404"/>
      <c r="P92" s="90">
        <f t="shared" ref="P92" si="19">N92*G$91</f>
        <v>0</v>
      </c>
      <c r="Q92" s="401"/>
    </row>
    <row r="93" spans="1:17">
      <c r="A93" s="342" t="s">
        <v>142</v>
      </c>
      <c r="B93" s="358">
        <f>SUM(K93:K95)</f>
        <v>0</v>
      </c>
      <c r="C93" s="373" t="s">
        <v>115</v>
      </c>
      <c r="D93" s="376">
        <v>100</v>
      </c>
      <c r="E93" s="373" t="s">
        <v>116</v>
      </c>
      <c r="F93" s="342" t="s">
        <v>441</v>
      </c>
      <c r="G93" s="349">
        <f>M96</f>
        <v>160707.95454545453</v>
      </c>
      <c r="H93" s="391" t="s">
        <v>143</v>
      </c>
      <c r="I93" s="392"/>
      <c r="J93" s="392"/>
      <c r="K93" s="118"/>
      <c r="L93" s="121" t="s">
        <v>115</v>
      </c>
      <c r="M93" s="106">
        <f>'표-A1'!H95</f>
        <v>0.7</v>
      </c>
      <c r="N93" s="101">
        <f>K93/D$93*M93</f>
        <v>0</v>
      </c>
      <c r="O93" s="399">
        <f>SUM(N93:N95)</f>
        <v>0</v>
      </c>
      <c r="P93" s="90">
        <f>N93*G$93</f>
        <v>0</v>
      </c>
      <c r="Q93" s="386">
        <f>SUM(P93:P95)</f>
        <v>0</v>
      </c>
    </row>
    <row r="94" spans="1:17">
      <c r="A94" s="356"/>
      <c r="B94" s="359"/>
      <c r="C94" s="374"/>
      <c r="D94" s="377"/>
      <c r="E94" s="374"/>
      <c r="F94" s="356"/>
      <c r="G94" s="350"/>
      <c r="H94" s="391" t="s">
        <v>144</v>
      </c>
      <c r="I94" s="392"/>
      <c r="J94" s="392"/>
      <c r="K94" s="118"/>
      <c r="L94" s="121" t="s">
        <v>115</v>
      </c>
      <c r="M94" s="106">
        <f>'표-A1'!H96</f>
        <v>1</v>
      </c>
      <c r="N94" s="101">
        <f t="shared" ref="N94:N95" si="20">K94/D$93*M94</f>
        <v>0</v>
      </c>
      <c r="O94" s="400"/>
      <c r="P94" s="90">
        <f t="shared" ref="P94:P95" si="21">N94*G$93</f>
        <v>0</v>
      </c>
      <c r="Q94" s="387"/>
    </row>
    <row r="95" spans="1:17">
      <c r="A95" s="357"/>
      <c r="B95" s="360"/>
      <c r="C95" s="375"/>
      <c r="D95" s="378"/>
      <c r="E95" s="375"/>
      <c r="F95" s="357"/>
      <c r="G95" s="351"/>
      <c r="H95" s="391" t="s">
        <v>145</v>
      </c>
      <c r="I95" s="392"/>
      <c r="J95" s="392"/>
      <c r="K95" s="118"/>
      <c r="L95" s="121" t="s">
        <v>115</v>
      </c>
      <c r="M95" s="106">
        <f>'표-A1'!H97</f>
        <v>1.74</v>
      </c>
      <c r="N95" s="101">
        <f t="shared" si="20"/>
        <v>0</v>
      </c>
      <c r="O95" s="404"/>
      <c r="P95" s="90">
        <f t="shared" si="21"/>
        <v>0</v>
      </c>
      <c r="Q95" s="401"/>
    </row>
    <row r="96" spans="1:17" ht="21" customHeight="1">
      <c r="A96" s="416" t="s">
        <v>146</v>
      </c>
      <c r="B96" s="417"/>
      <c r="C96" s="417"/>
      <c r="D96" s="417"/>
      <c r="E96" s="417"/>
      <c r="F96" s="417"/>
      <c r="G96" s="417"/>
      <c r="H96" s="417"/>
      <c r="I96" s="417"/>
      <c r="J96" s="418"/>
      <c r="K96" s="414" t="s">
        <v>441</v>
      </c>
      <c r="L96" s="415"/>
      <c r="M96" s="113">
        <f>'표-인건비'!D6</f>
        <v>160707.95454545453</v>
      </c>
      <c r="N96" s="114">
        <f>SUM(N3:N21,N26:N95)</f>
        <v>0</v>
      </c>
      <c r="O96" s="116" t="s">
        <v>147</v>
      </c>
      <c r="P96" s="89">
        <f>SUM(P3:P21,P26:P95)</f>
        <v>0</v>
      </c>
      <c r="Q96" s="115" t="s">
        <v>148</v>
      </c>
    </row>
    <row r="97" spans="1:17" ht="21" customHeight="1">
      <c r="A97" s="419"/>
      <c r="B97" s="420"/>
      <c r="C97" s="420"/>
      <c r="D97" s="420"/>
      <c r="E97" s="420"/>
      <c r="F97" s="420"/>
      <c r="G97" s="420"/>
      <c r="H97" s="420"/>
      <c r="I97" s="420"/>
      <c r="J97" s="421"/>
      <c r="K97" s="414" t="s">
        <v>439</v>
      </c>
      <c r="L97" s="415"/>
      <c r="M97" s="113">
        <f>'표-인건비'!D4</f>
        <v>320539.76515151514</v>
      </c>
      <c r="N97" s="114">
        <f>SUM(N22:N25)</f>
        <v>0</v>
      </c>
      <c r="O97" s="116" t="s">
        <v>147</v>
      </c>
      <c r="P97" s="89">
        <f>SUM(P22:P25)</f>
        <v>0</v>
      </c>
      <c r="Q97" s="115" t="s">
        <v>148</v>
      </c>
    </row>
    <row r="98" spans="1:17" ht="30" customHeight="1">
      <c r="A98" s="422" t="s">
        <v>149</v>
      </c>
      <c r="B98" s="423"/>
      <c r="C98" s="423"/>
      <c r="D98" s="423"/>
      <c r="E98" s="423"/>
      <c r="F98" s="423"/>
      <c r="G98" s="423"/>
      <c r="H98" s="423"/>
      <c r="I98" s="423"/>
      <c r="J98" s="424"/>
      <c r="K98" s="425">
        <f>SUM(P96:P97)</f>
        <v>0</v>
      </c>
      <c r="L98" s="425"/>
      <c r="M98" s="425"/>
      <c r="N98" s="425"/>
      <c r="O98" s="425"/>
      <c r="P98" s="425"/>
      <c r="Q98" s="97" t="s">
        <v>148</v>
      </c>
    </row>
  </sheetData>
  <mergeCells count="197">
    <mergeCell ref="K96:L96"/>
    <mergeCell ref="K97:L97"/>
    <mergeCell ref="A96:J97"/>
    <mergeCell ref="A98:J98"/>
    <mergeCell ref="K98:P98"/>
    <mergeCell ref="D30:D47"/>
    <mergeCell ref="E30:E47"/>
    <mergeCell ref="F30:F47"/>
    <mergeCell ref="G30:G47"/>
    <mergeCell ref="A48:A59"/>
    <mergeCell ref="B48:B59"/>
    <mergeCell ref="C48:C59"/>
    <mergeCell ref="D48:D59"/>
    <mergeCell ref="E48:E59"/>
    <mergeCell ref="F48:F59"/>
    <mergeCell ref="A93:A95"/>
    <mergeCell ref="B81:B88"/>
    <mergeCell ref="A81:A88"/>
    <mergeCell ref="A89:A90"/>
    <mergeCell ref="C89:C90"/>
    <mergeCell ref="E91:E92"/>
    <mergeCell ref="F81:F88"/>
    <mergeCell ref="F89:F90"/>
    <mergeCell ref="F91:F92"/>
    <mergeCell ref="B16:B25"/>
    <mergeCell ref="C26:C29"/>
    <mergeCell ref="D26:D29"/>
    <mergeCell ref="F26:F29"/>
    <mergeCell ref="D16:D25"/>
    <mergeCell ref="H60:J60"/>
    <mergeCell ref="D61:D72"/>
    <mergeCell ref="E61:E72"/>
    <mergeCell ref="A73:A80"/>
    <mergeCell ref="B73:B80"/>
    <mergeCell ref="C73:C80"/>
    <mergeCell ref="D73:D80"/>
    <mergeCell ref="E73:E80"/>
    <mergeCell ref="A61:A72"/>
    <mergeCell ref="B61:B72"/>
    <mergeCell ref="C61:C72"/>
    <mergeCell ref="A26:A29"/>
    <mergeCell ref="B26:B29"/>
    <mergeCell ref="G26:G29"/>
    <mergeCell ref="C16:C25"/>
    <mergeCell ref="A16:A25"/>
    <mergeCell ref="E26:E29"/>
    <mergeCell ref="H78:J78"/>
    <mergeCell ref="H79:J79"/>
    <mergeCell ref="A30:A47"/>
    <mergeCell ref="C30:C47"/>
    <mergeCell ref="B30:B47"/>
    <mergeCell ref="F93:F95"/>
    <mergeCell ref="G93:G95"/>
    <mergeCell ref="H90:J90"/>
    <mergeCell ref="O89:O90"/>
    <mergeCell ref="H77:J77"/>
    <mergeCell ref="F73:F80"/>
    <mergeCell ref="G73:G80"/>
    <mergeCell ref="H94:J94"/>
    <mergeCell ref="H95:J95"/>
    <mergeCell ref="B93:B95"/>
    <mergeCell ref="C93:C95"/>
    <mergeCell ref="D93:D95"/>
    <mergeCell ref="E93:E95"/>
    <mergeCell ref="A91:A92"/>
    <mergeCell ref="B89:B90"/>
    <mergeCell ref="B91:B92"/>
    <mergeCell ref="C81:C88"/>
    <mergeCell ref="O91:O92"/>
    <mergeCell ref="H80:J80"/>
    <mergeCell ref="H61:H66"/>
    <mergeCell ref="C91:C92"/>
    <mergeCell ref="Q93:Q95"/>
    <mergeCell ref="O81:O88"/>
    <mergeCell ref="H16:H17"/>
    <mergeCell ref="I18:I19"/>
    <mergeCell ref="I20:I21"/>
    <mergeCell ref="H26:H27"/>
    <mergeCell ref="H28:I28"/>
    <mergeCell ref="H29:I29"/>
    <mergeCell ref="O93:O95"/>
    <mergeCell ref="H91:I91"/>
    <mergeCell ref="Q89:Q90"/>
    <mergeCell ref="O61:O72"/>
    <mergeCell ref="H93:J93"/>
    <mergeCell ref="H73:J73"/>
    <mergeCell ref="Q73:Q80"/>
    <mergeCell ref="H74:J74"/>
    <mergeCell ref="H75:J75"/>
    <mergeCell ref="H76:J76"/>
    <mergeCell ref="H83:I83"/>
    <mergeCell ref="H84:I84"/>
    <mergeCell ref="H89:J89"/>
    <mergeCell ref="O73:O80"/>
    <mergeCell ref="O30:O47"/>
    <mergeCell ref="Q61:Q72"/>
    <mergeCell ref="D81:D88"/>
    <mergeCell ref="D89:D90"/>
    <mergeCell ref="D91:D92"/>
    <mergeCell ref="E81:E88"/>
    <mergeCell ref="E89:E90"/>
    <mergeCell ref="Q81:Q88"/>
    <mergeCell ref="F61:F72"/>
    <mergeCell ref="G61:G72"/>
    <mergeCell ref="H67:H72"/>
    <mergeCell ref="G81:G88"/>
    <mergeCell ref="G89:G90"/>
    <mergeCell ref="G91:G92"/>
    <mergeCell ref="H85:I85"/>
    <mergeCell ref="H86:I86"/>
    <mergeCell ref="H87:I87"/>
    <mergeCell ref="H88:I88"/>
    <mergeCell ref="H92:I92"/>
    <mergeCell ref="H81:I81"/>
    <mergeCell ref="H82:I82"/>
    <mergeCell ref="Q91:Q92"/>
    <mergeCell ref="E16:E25"/>
    <mergeCell ref="H18:H21"/>
    <mergeCell ref="Q48:Q59"/>
    <mergeCell ref="I49:J49"/>
    <mergeCell ref="I50:J50"/>
    <mergeCell ref="I51:J51"/>
    <mergeCell ref="I52:J52"/>
    <mergeCell ref="I54:J54"/>
    <mergeCell ref="I53:J53"/>
    <mergeCell ref="I48:J48"/>
    <mergeCell ref="G22:G25"/>
    <mergeCell ref="O48:O59"/>
    <mergeCell ref="I56:J56"/>
    <mergeCell ref="I58:J58"/>
    <mergeCell ref="G48:G59"/>
    <mergeCell ref="I55:J55"/>
    <mergeCell ref="I59:J59"/>
    <mergeCell ref="H54:H59"/>
    <mergeCell ref="I57:J57"/>
    <mergeCell ref="H48:H53"/>
    <mergeCell ref="F22:F25"/>
    <mergeCell ref="H30:H35"/>
    <mergeCell ref="F16:F21"/>
    <mergeCell ref="G16:G21"/>
    <mergeCell ref="Q30:Q47"/>
    <mergeCell ref="I7:J7"/>
    <mergeCell ref="Q26:Q29"/>
    <mergeCell ref="H36:H41"/>
    <mergeCell ref="H42:H47"/>
    <mergeCell ref="H22:H25"/>
    <mergeCell ref="I12:J12"/>
    <mergeCell ref="O26:O29"/>
    <mergeCell ref="I8:J8"/>
    <mergeCell ref="I15:J15"/>
    <mergeCell ref="Q16:Q25"/>
    <mergeCell ref="I22:I23"/>
    <mergeCell ref="I24:I25"/>
    <mergeCell ref="I11:J11"/>
    <mergeCell ref="I10:J10"/>
    <mergeCell ref="I9:J9"/>
    <mergeCell ref="O7:O15"/>
    <mergeCell ref="Q7:Q15"/>
    <mergeCell ref="O16:O21"/>
    <mergeCell ref="O22:O25"/>
    <mergeCell ref="A3:A6"/>
    <mergeCell ref="B3:B6"/>
    <mergeCell ref="H10:H12"/>
    <mergeCell ref="H13:H15"/>
    <mergeCell ref="H1:J2"/>
    <mergeCell ref="K1:L2"/>
    <mergeCell ref="A1:A2"/>
    <mergeCell ref="F1:F2"/>
    <mergeCell ref="D1:E2"/>
    <mergeCell ref="G1:G2"/>
    <mergeCell ref="I13:J13"/>
    <mergeCell ref="E7:E15"/>
    <mergeCell ref="A7:A15"/>
    <mergeCell ref="C3:C6"/>
    <mergeCell ref="D3:D6"/>
    <mergeCell ref="E3:E6"/>
    <mergeCell ref="D7:D15"/>
    <mergeCell ref="H7:H9"/>
    <mergeCell ref="I14:J14"/>
    <mergeCell ref="G7:G15"/>
    <mergeCell ref="B7:B15"/>
    <mergeCell ref="C7:C15"/>
    <mergeCell ref="F7:F15"/>
    <mergeCell ref="P1:Q1"/>
    <mergeCell ref="M1:M2"/>
    <mergeCell ref="H3:H4"/>
    <mergeCell ref="I3:J3"/>
    <mergeCell ref="B1:C2"/>
    <mergeCell ref="I6:J6"/>
    <mergeCell ref="G3:G6"/>
    <mergeCell ref="N1:O1"/>
    <mergeCell ref="O3:O6"/>
    <mergeCell ref="Q3:Q6"/>
    <mergeCell ref="I4:J4"/>
    <mergeCell ref="H5:H6"/>
    <mergeCell ref="I5:J5"/>
    <mergeCell ref="F3:F6"/>
  </mergeCells>
  <phoneticPr fontId="14" type="noConversion"/>
  <conditionalFormatting sqref="N3:Q95">
    <cfRule type="cellIs" dxfId="220" priority="90" operator="notEqual">
      <formula>0</formula>
    </cfRule>
  </conditionalFormatting>
  <conditionalFormatting sqref="I3">
    <cfRule type="expression" dxfId="219" priority="89">
      <formula>$K$3&lt;&gt;0</formula>
    </cfRule>
  </conditionalFormatting>
  <conditionalFormatting sqref="I4:J4">
    <cfRule type="expression" dxfId="218" priority="88">
      <formula>$K$4&lt;&gt;0</formula>
    </cfRule>
  </conditionalFormatting>
  <conditionalFormatting sqref="I5:M5">
    <cfRule type="expression" dxfId="217" priority="87">
      <formula>$K$5&lt;&gt;0</formula>
    </cfRule>
  </conditionalFormatting>
  <conditionalFormatting sqref="H5:H6">
    <cfRule type="expression" dxfId="216" priority="84">
      <formula>SUM($K$5:$K$6)&lt;&gt;0</formula>
    </cfRule>
  </conditionalFormatting>
  <conditionalFormatting sqref="A3:G6">
    <cfRule type="expression" dxfId="215" priority="83">
      <formula>$B$3&lt;&gt;0</formula>
    </cfRule>
  </conditionalFormatting>
  <conditionalFormatting sqref="H3:H4">
    <cfRule type="expression" dxfId="214" priority="82">
      <formula>SUM($K$3:$K$4)&lt;&gt;0</formula>
    </cfRule>
  </conditionalFormatting>
  <conditionalFormatting sqref="I3:M3 M4:M25">
    <cfRule type="expression" dxfId="213" priority="81">
      <formula>$K$3&lt;&gt;0</formula>
    </cfRule>
  </conditionalFormatting>
  <conditionalFormatting sqref="I4:M4">
    <cfRule type="expression" dxfId="212" priority="80">
      <formula>$K$4&lt;&gt;0</formula>
    </cfRule>
  </conditionalFormatting>
  <conditionalFormatting sqref="I6:N6">
    <cfRule type="expression" dxfId="211" priority="79">
      <formula>$K$6&lt;&gt;0</formula>
    </cfRule>
  </conditionalFormatting>
  <conditionalFormatting sqref="A7:G15">
    <cfRule type="expression" dxfId="210" priority="78">
      <formula>$B$7&lt;&gt;0</formula>
    </cfRule>
  </conditionalFormatting>
  <conditionalFormatting sqref="H7:H9">
    <cfRule type="expression" dxfId="209" priority="77">
      <formula>SUM($K$7:$K$9)&lt;&gt;0</formula>
    </cfRule>
  </conditionalFormatting>
  <conditionalFormatting sqref="H10:H12">
    <cfRule type="expression" dxfId="208" priority="76">
      <formula>SUM($K$10:$K$12)&lt;&gt;0</formula>
    </cfRule>
  </conditionalFormatting>
  <conditionalFormatting sqref="H13:H15">
    <cfRule type="expression" dxfId="207" priority="75">
      <formula>SUM($K$13:$K$15)&lt;&gt;0</formula>
    </cfRule>
  </conditionalFormatting>
  <conditionalFormatting sqref="I7:M7">
    <cfRule type="expression" dxfId="206" priority="72">
      <formula>$K$7&lt;&gt;0</formula>
    </cfRule>
    <cfRule type="expression" dxfId="205" priority="74">
      <formula>$K$7&gt;250</formula>
    </cfRule>
  </conditionalFormatting>
  <conditionalFormatting sqref="I8:M8">
    <cfRule type="expression" dxfId="204" priority="73">
      <formula>$K$8&lt;&gt;0</formula>
    </cfRule>
  </conditionalFormatting>
  <conditionalFormatting sqref="I9:M9">
    <cfRule type="expression" dxfId="203" priority="71">
      <formula>$K$9&lt;&gt;0</formula>
    </cfRule>
  </conditionalFormatting>
  <conditionalFormatting sqref="I10:M10">
    <cfRule type="expression" dxfId="202" priority="70">
      <formula>$K$10&lt;&gt;0</formula>
    </cfRule>
  </conditionalFormatting>
  <conditionalFormatting sqref="I11:M11">
    <cfRule type="expression" dxfId="201" priority="69">
      <formula>$K$11&lt;&gt;0</formula>
    </cfRule>
  </conditionalFormatting>
  <conditionalFormatting sqref="I12:M12">
    <cfRule type="expression" dxfId="200" priority="68">
      <formula>$K$12&lt;&gt;0</formula>
    </cfRule>
  </conditionalFormatting>
  <conditionalFormatting sqref="I13:M13">
    <cfRule type="expression" dxfId="199" priority="67">
      <formula>$K$13&lt;&gt;0</formula>
    </cfRule>
  </conditionalFormatting>
  <conditionalFormatting sqref="I14:M14">
    <cfRule type="expression" dxfId="198" priority="66">
      <formula>$K$14&lt;&gt;0</formula>
    </cfRule>
  </conditionalFormatting>
  <conditionalFormatting sqref="I15:M15">
    <cfRule type="expression" dxfId="197" priority="65">
      <formula>$K$15&lt;&gt;0</formula>
    </cfRule>
  </conditionalFormatting>
  <conditionalFormatting sqref="A16:G25">
    <cfRule type="expression" dxfId="196" priority="63">
      <formula>$B$16&lt;&gt;0</formula>
    </cfRule>
  </conditionalFormatting>
  <conditionalFormatting sqref="A26:G29">
    <cfRule type="expression" dxfId="195" priority="62">
      <formula>$B$26&lt;&gt;0</formula>
    </cfRule>
  </conditionalFormatting>
  <conditionalFormatting sqref="A30:G47">
    <cfRule type="expression" dxfId="194" priority="61">
      <formula>$B$30&lt;&gt;0</formula>
    </cfRule>
  </conditionalFormatting>
  <conditionalFormatting sqref="A48:G59">
    <cfRule type="expression" dxfId="193" priority="60">
      <formula>$B$48&lt;&gt;0</formula>
    </cfRule>
  </conditionalFormatting>
  <conditionalFormatting sqref="A60:G60">
    <cfRule type="expression" dxfId="192" priority="59">
      <formula>$B$60&lt;&gt;0</formula>
    </cfRule>
  </conditionalFormatting>
  <conditionalFormatting sqref="A61:G72">
    <cfRule type="expression" dxfId="191" priority="58">
      <formula>$B$61&lt;&gt;0</formula>
    </cfRule>
  </conditionalFormatting>
  <conditionalFormatting sqref="A73:G80">
    <cfRule type="expression" dxfId="190" priority="57">
      <formula>$B$73&lt;&gt;0</formula>
    </cfRule>
  </conditionalFormatting>
  <conditionalFormatting sqref="A81:G88">
    <cfRule type="expression" dxfId="189" priority="56">
      <formula>$B$81&lt;&gt;0</formula>
    </cfRule>
  </conditionalFormatting>
  <conditionalFormatting sqref="A89:G90">
    <cfRule type="expression" dxfId="188" priority="55">
      <formula>$B$89&lt;&gt;0</formula>
    </cfRule>
  </conditionalFormatting>
  <conditionalFormatting sqref="A91:G92">
    <cfRule type="expression" dxfId="187" priority="54">
      <formula>$B$91&lt;&gt;0</formula>
    </cfRule>
  </conditionalFormatting>
  <conditionalFormatting sqref="A93:G95">
    <cfRule type="expression" dxfId="186" priority="53">
      <formula>$B$93&lt;&gt;0</formula>
    </cfRule>
  </conditionalFormatting>
  <conditionalFormatting sqref="I16:M16">
    <cfRule type="expression" dxfId="185" priority="52">
      <formula>$K$16&lt;&gt;0</formula>
    </cfRule>
  </conditionalFormatting>
  <conditionalFormatting sqref="I17:M17">
    <cfRule type="expression" dxfId="184" priority="51">
      <formula>$K$17&lt;&gt;0</formula>
    </cfRule>
  </conditionalFormatting>
  <conditionalFormatting sqref="H16:H17">
    <cfRule type="expression" dxfId="183" priority="50">
      <formula>SUM($K$16:$K$17)&lt;&gt;0</formula>
    </cfRule>
  </conditionalFormatting>
  <conditionalFormatting sqref="J18:M18">
    <cfRule type="expression" dxfId="182" priority="49">
      <formula>$K18&lt;&gt;0</formula>
    </cfRule>
  </conditionalFormatting>
  <conditionalFormatting sqref="J19:M19">
    <cfRule type="expression" dxfId="181" priority="48">
      <formula>$K$19&lt;&gt;0</formula>
    </cfRule>
  </conditionalFormatting>
  <conditionalFormatting sqref="J20:M20">
    <cfRule type="expression" dxfId="180" priority="47">
      <formula>$K$20&lt;&gt;0</formula>
    </cfRule>
  </conditionalFormatting>
  <conditionalFormatting sqref="J21:M21">
    <cfRule type="expression" dxfId="179" priority="46">
      <formula>$K$21&lt;&gt;0</formula>
    </cfRule>
  </conditionalFormatting>
  <conditionalFormatting sqref="I18:I19">
    <cfRule type="expression" dxfId="178" priority="45">
      <formula>SUM($K$18:$K$19)&lt;&gt;0</formula>
    </cfRule>
  </conditionalFormatting>
  <conditionalFormatting sqref="I20:I21">
    <cfRule type="expression" dxfId="177" priority="44">
      <formula>SUM($K$20:$K$21)&lt;&gt;0</formula>
    </cfRule>
  </conditionalFormatting>
  <conditionalFormatting sqref="H18:H21">
    <cfRule type="expression" dxfId="176" priority="43">
      <formula>SUM($K$18:$K$21)&lt;&gt;0</formula>
    </cfRule>
  </conditionalFormatting>
  <conditionalFormatting sqref="J22:M25">
    <cfRule type="expression" dxfId="175" priority="42">
      <formula>$K22&lt;&gt;0</formula>
    </cfRule>
  </conditionalFormatting>
  <conditionalFormatting sqref="I22:I23">
    <cfRule type="expression" dxfId="174" priority="40">
      <formula>SUM($K$22:$K$23)&lt;&gt;0</formula>
    </cfRule>
  </conditionalFormatting>
  <conditionalFormatting sqref="I24:I25">
    <cfRule type="expression" dxfId="173" priority="39">
      <formula>SUM($K$24:$K$25)&lt;&gt;0</formula>
    </cfRule>
  </conditionalFormatting>
  <conditionalFormatting sqref="H22:H25">
    <cfRule type="expression" dxfId="172" priority="38">
      <formula>SUM($K$22:$K$25)&lt;&gt;0</formula>
    </cfRule>
  </conditionalFormatting>
  <conditionalFormatting sqref="I26:M26 K27:K29">
    <cfRule type="expression" dxfId="171" priority="37">
      <formula>$K$26&lt;&gt;0</formula>
    </cfRule>
  </conditionalFormatting>
  <conditionalFormatting sqref="I27:M27">
    <cfRule type="expression" dxfId="170" priority="36">
      <formula>$K$27&lt;&gt;0</formula>
    </cfRule>
  </conditionalFormatting>
  <conditionalFormatting sqref="H26:H27">
    <cfRule type="expression" dxfId="169" priority="35">
      <formula>SUM($K$26:$K$27)&lt;&gt;0</formula>
    </cfRule>
  </conditionalFormatting>
  <conditionalFormatting sqref="H28:M28">
    <cfRule type="expression" dxfId="168" priority="34">
      <formula>$K$28&lt;&gt;0</formula>
    </cfRule>
  </conditionalFormatting>
  <conditionalFormatting sqref="H29:M29">
    <cfRule type="expression" dxfId="167" priority="33">
      <formula>$K$29&lt;&gt;0</formula>
    </cfRule>
  </conditionalFormatting>
  <conditionalFormatting sqref="H30:H35">
    <cfRule type="expression" dxfId="166" priority="32">
      <formula>SUM($K$30:$K$35)&lt;&gt;0</formula>
    </cfRule>
  </conditionalFormatting>
  <conditionalFormatting sqref="I30:M30 M31:M47 M26:M29">
    <cfRule type="expression" dxfId="165" priority="31">
      <formula>$K$30&lt;&gt;0</formula>
    </cfRule>
  </conditionalFormatting>
  <conditionalFormatting sqref="I31:M31 M32:M47">
    <cfRule type="expression" dxfId="164" priority="30">
      <formula>$K31&lt;&gt;0</formula>
    </cfRule>
  </conditionalFormatting>
  <conditionalFormatting sqref="I32:M35">
    <cfRule type="expression" dxfId="163" priority="29">
      <formula>$K32&lt;&gt;0</formula>
    </cfRule>
  </conditionalFormatting>
  <conditionalFormatting sqref="I36:M47">
    <cfRule type="expression" dxfId="162" priority="28">
      <formula>$K36&lt;&gt;0</formula>
    </cfRule>
  </conditionalFormatting>
  <conditionalFormatting sqref="H36:H41">
    <cfRule type="expression" dxfId="161" priority="27">
      <formula>SUM($K$36:$K$41)&lt;&gt;0</formula>
    </cfRule>
  </conditionalFormatting>
  <conditionalFormatting sqref="H42:H47">
    <cfRule type="expression" dxfId="160" priority="26">
      <formula>SUM($K$42:$K$47)&lt;&gt;0</formula>
    </cfRule>
  </conditionalFormatting>
  <conditionalFormatting sqref="I48:M48 M49:M60">
    <cfRule type="expression" dxfId="159" priority="25">
      <formula>$K48&lt;&gt;0</formula>
    </cfRule>
  </conditionalFormatting>
  <conditionalFormatting sqref="I49:M59">
    <cfRule type="expression" dxfId="158" priority="24">
      <formula>$K49&lt;&gt;0</formula>
    </cfRule>
  </conditionalFormatting>
  <conditionalFormatting sqref="H48:H53">
    <cfRule type="expression" dxfId="157" priority="23">
      <formula>SUM($K$48:$K$53)&lt;&gt;0</formula>
    </cfRule>
  </conditionalFormatting>
  <conditionalFormatting sqref="H54:H59">
    <cfRule type="expression" dxfId="156" priority="22">
      <formula>SUM($K$54:$K$59)&lt;&gt;0</formula>
    </cfRule>
  </conditionalFormatting>
  <conditionalFormatting sqref="H60:M60">
    <cfRule type="expression" dxfId="155" priority="21">
      <formula>$K$60&lt;&gt;0</formula>
    </cfRule>
  </conditionalFormatting>
  <conditionalFormatting sqref="I61:M72">
    <cfRule type="expression" dxfId="154" priority="20">
      <formula>$K61&lt;&gt;0</formula>
    </cfRule>
  </conditionalFormatting>
  <conditionalFormatting sqref="H61:H66">
    <cfRule type="expression" dxfId="153" priority="19">
      <formula>SUM($K61:$K66)&lt;&gt;0</formula>
    </cfRule>
  </conditionalFormatting>
  <conditionalFormatting sqref="H67:H72">
    <cfRule type="expression" dxfId="152" priority="18">
      <formula>SUM($K67:$K72)&lt;&gt;0</formula>
    </cfRule>
  </conditionalFormatting>
  <conditionalFormatting sqref="H73:M73 M74:M80">
    <cfRule type="expression" dxfId="151" priority="17">
      <formula>$K73&lt;&gt;0</formula>
    </cfRule>
  </conditionalFormatting>
  <conditionalFormatting sqref="H74:M80">
    <cfRule type="expression" dxfId="150" priority="16">
      <formula>$K74&lt;&gt;0</formula>
    </cfRule>
  </conditionalFormatting>
  <conditionalFormatting sqref="H81:M81 M82:M88">
    <cfRule type="expression" dxfId="149" priority="15">
      <formula>$K81&lt;&gt;0</formula>
    </cfRule>
  </conditionalFormatting>
  <conditionalFormatting sqref="H82:M88">
    <cfRule type="expression" dxfId="148" priority="14">
      <formula>$K82&lt;&gt;0</formula>
    </cfRule>
  </conditionalFormatting>
  <conditionalFormatting sqref="H91:M92">
    <cfRule type="expression" dxfId="147" priority="13">
      <formula>$K91&lt;&gt;0</formula>
    </cfRule>
  </conditionalFormatting>
  <conditionalFormatting sqref="H89:M90">
    <cfRule type="expression" dxfId="146" priority="12">
      <formula>$K89&lt;&gt;0</formula>
    </cfRule>
  </conditionalFormatting>
  <conditionalFormatting sqref="H93:M95">
    <cfRule type="expression" dxfId="145" priority="11">
      <formula>$K93&lt;&gt;0</formula>
    </cfRule>
  </conditionalFormatting>
  <conditionalFormatting sqref="J27:J29">
    <cfRule type="expression" dxfId="144" priority="10">
      <formula>$K$26&lt;&gt;0</formula>
    </cfRule>
  </conditionalFormatting>
  <conditionalFormatting sqref="J61:J72">
    <cfRule type="expression" dxfId="143" priority="9">
      <formula>$K61&lt;&gt;0</formula>
    </cfRule>
  </conditionalFormatting>
  <conditionalFormatting sqref="J81:J88">
    <cfRule type="expression" dxfId="142" priority="8">
      <formula>$K81&lt;&gt;0</formula>
    </cfRule>
  </conditionalFormatting>
  <conditionalFormatting sqref="J81:J88">
    <cfRule type="expression" dxfId="141" priority="7">
      <formula>$K81&lt;&gt;0</formula>
    </cfRule>
  </conditionalFormatting>
  <conditionalFormatting sqref="J91:J92">
    <cfRule type="expression" dxfId="140" priority="6">
      <formula>$K91&lt;&gt;0</formula>
    </cfRule>
  </conditionalFormatting>
  <conditionalFormatting sqref="J91:J92">
    <cfRule type="expression" dxfId="139" priority="5">
      <formula>$K91&lt;&gt;0</formula>
    </cfRule>
  </conditionalFormatting>
  <conditionalFormatting sqref="M29">
    <cfRule type="expression" dxfId="138" priority="4">
      <formula>$K$28&lt;&gt;0</formula>
    </cfRule>
  </conditionalFormatting>
  <conditionalFormatting sqref="M91:M92">
    <cfRule type="expression" dxfId="137" priority="3">
      <formula>$K91&lt;&gt;0</formula>
    </cfRule>
  </conditionalFormatting>
  <conditionalFormatting sqref="M91:M92">
    <cfRule type="expression" dxfId="136" priority="2">
      <formula>$K91&lt;&gt;0</formula>
    </cfRule>
  </conditionalFormatting>
  <conditionalFormatting sqref="M93:M95">
    <cfRule type="expression" dxfId="135" priority="1">
      <formula>$K93&lt;&gt;0</formula>
    </cfRule>
  </conditionalFormatting>
  <dataValidations disablePrompts="1" count="1">
    <dataValidation type="list" allowBlank="1" showInputMessage="1" showErrorMessage="1" sqref="J26:J47 J61:J72 J81:J88 J91:J92">
      <formula1>"1,2,3"</formula1>
    </dataValidation>
  </dataValidations>
  <printOptions horizontalCentered="1"/>
  <pageMargins left="0.39370078740157483" right="0.39370078740157483" top="0.59055118110236227" bottom="0.59055118110236227" header="0.39370078740157483" footer="0.39370078740157483"/>
  <pageSetup paperSize="9" scale="72" orientation="landscape" r:id="rId1"/>
  <rowBreaks count="2" manualBreakCount="2">
    <brk id="41" max="16383" man="1"/>
    <brk id="8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view="pageBreakPreview" zoomScaleNormal="100" zoomScaleSheetLayoutView="100" workbookViewId="0">
      <pane ySplit="2" topLeftCell="A3" activePane="bottomLeft" state="frozen"/>
      <selection pane="bottomLeft" activeCell="N23" sqref="N23"/>
    </sheetView>
  </sheetViews>
  <sheetFormatPr defaultColWidth="9" defaultRowHeight="17.399999999999999"/>
  <cols>
    <col min="1" max="1" width="19.59765625" style="175" customWidth="1"/>
    <col min="2" max="2" width="8.09765625" style="175" customWidth="1"/>
    <col min="3" max="3" width="2.59765625" style="175" customWidth="1"/>
    <col min="4" max="4" width="8.09765625" style="175" customWidth="1"/>
    <col min="5" max="5" width="5" style="175" customWidth="1"/>
    <col min="6" max="6" width="11.8984375" style="175" customWidth="1"/>
    <col min="7" max="7" width="12.09765625" style="175" bestFit="1" customWidth="1"/>
    <col min="8" max="8" width="10.8984375" style="175" customWidth="1"/>
    <col min="9" max="9" width="13" style="175" customWidth="1"/>
    <col min="10" max="10" width="15.09765625" style="175" customWidth="1"/>
    <col min="11" max="11" width="12.19921875" style="175" customWidth="1"/>
    <col min="12" max="12" width="4.19921875" style="175" customWidth="1"/>
    <col min="13" max="13" width="10.69921875" style="175" customWidth="1"/>
    <col min="14" max="14" width="12.59765625" style="175" customWidth="1"/>
    <col min="15" max="15" width="14.59765625" style="175" customWidth="1"/>
    <col min="16" max="16" width="12.59765625" style="175" customWidth="1"/>
    <col min="17" max="17" width="14.59765625" style="175" customWidth="1"/>
    <col min="18" max="16384" width="9" style="175"/>
  </cols>
  <sheetData>
    <row r="1" spans="1:17">
      <c r="A1" s="362" t="s">
        <v>76</v>
      </c>
      <c r="B1" s="346" t="s">
        <v>77</v>
      </c>
      <c r="C1" s="346"/>
      <c r="D1" s="362" t="s">
        <v>78</v>
      </c>
      <c r="E1" s="366"/>
      <c r="F1" s="346" t="s">
        <v>79</v>
      </c>
      <c r="G1" s="370" t="s">
        <v>80</v>
      </c>
      <c r="H1" s="362" t="s">
        <v>81</v>
      </c>
      <c r="I1" s="363"/>
      <c r="J1" s="363"/>
      <c r="K1" s="362" t="s">
        <v>82</v>
      </c>
      <c r="L1" s="366"/>
      <c r="M1" s="340" t="s">
        <v>83</v>
      </c>
      <c r="N1" s="339" t="s">
        <v>84</v>
      </c>
      <c r="O1" s="339"/>
      <c r="P1" s="339" t="s">
        <v>85</v>
      </c>
      <c r="Q1" s="339"/>
    </row>
    <row r="2" spans="1:17">
      <c r="A2" s="364"/>
      <c r="B2" s="347"/>
      <c r="C2" s="347"/>
      <c r="D2" s="364"/>
      <c r="E2" s="369"/>
      <c r="F2" s="347"/>
      <c r="G2" s="370"/>
      <c r="H2" s="364"/>
      <c r="I2" s="365"/>
      <c r="J2" s="365"/>
      <c r="K2" s="367"/>
      <c r="L2" s="368"/>
      <c r="M2" s="341"/>
      <c r="N2" s="100" t="s">
        <v>86</v>
      </c>
      <c r="O2" s="94" t="s">
        <v>87</v>
      </c>
      <c r="P2" s="95" t="s">
        <v>86</v>
      </c>
      <c r="Q2" s="96" t="s">
        <v>87</v>
      </c>
    </row>
    <row r="3" spans="1:17">
      <c r="A3" s="342" t="s">
        <v>153</v>
      </c>
      <c r="B3" s="358">
        <f>SUM(K3:K4)</f>
        <v>0</v>
      </c>
      <c r="C3" s="373" t="s">
        <v>154</v>
      </c>
      <c r="D3" s="376">
        <v>2233</v>
      </c>
      <c r="E3" s="379" t="s">
        <v>155</v>
      </c>
      <c r="F3" s="342" t="s">
        <v>441</v>
      </c>
      <c r="G3" s="382">
        <f>M23</f>
        <v>160707.95454545453</v>
      </c>
      <c r="H3" s="391" t="s">
        <v>156</v>
      </c>
      <c r="I3" s="391"/>
      <c r="J3" s="391"/>
      <c r="K3" s="118"/>
      <c r="L3" s="122" t="s">
        <v>154</v>
      </c>
      <c r="M3" s="106">
        <f>'표-A2'!F3</f>
        <v>1</v>
      </c>
      <c r="N3" s="101">
        <f>K3/D3*M3</f>
        <v>0</v>
      </c>
      <c r="O3" s="352">
        <f>SUM(N3:N4)</f>
        <v>0</v>
      </c>
      <c r="P3" s="99">
        <f>N3*G3</f>
        <v>0</v>
      </c>
      <c r="Q3" s="354">
        <f>SUM(P3:P4)</f>
        <v>0</v>
      </c>
    </row>
    <row r="4" spans="1:17">
      <c r="A4" s="356"/>
      <c r="B4" s="359"/>
      <c r="C4" s="374"/>
      <c r="D4" s="377"/>
      <c r="E4" s="380"/>
      <c r="F4" s="356"/>
      <c r="G4" s="382"/>
      <c r="H4" s="391" t="s">
        <v>157</v>
      </c>
      <c r="I4" s="391"/>
      <c r="J4" s="391"/>
      <c r="K4" s="118"/>
      <c r="L4" s="122" t="s">
        <v>154</v>
      </c>
      <c r="M4" s="106">
        <f>'표-A2'!F4</f>
        <v>2.84</v>
      </c>
      <c r="N4" s="101">
        <f>K4/D3*M4</f>
        <v>0</v>
      </c>
      <c r="O4" s="352"/>
      <c r="P4" s="99">
        <f>N4*G3</f>
        <v>0</v>
      </c>
      <c r="Q4" s="354"/>
    </row>
    <row r="5" spans="1:17">
      <c r="A5" s="342" t="s">
        <v>158</v>
      </c>
      <c r="B5" s="358">
        <f>SUM(K5:K16)</f>
        <v>0</v>
      </c>
      <c r="C5" s="373" t="s">
        <v>159</v>
      </c>
      <c r="D5" s="376">
        <v>224</v>
      </c>
      <c r="E5" s="373" t="s">
        <v>160</v>
      </c>
      <c r="F5" s="342" t="s">
        <v>441</v>
      </c>
      <c r="G5" s="349">
        <f>M23</f>
        <v>160707.95454545453</v>
      </c>
      <c r="H5" s="391" t="s">
        <v>156</v>
      </c>
      <c r="I5" s="345" t="s">
        <v>118</v>
      </c>
      <c r="J5" s="392"/>
      <c r="K5" s="118"/>
      <c r="L5" s="121" t="s">
        <v>159</v>
      </c>
      <c r="M5" s="106">
        <f>'표-A2'!F5</f>
        <v>1</v>
      </c>
      <c r="N5" s="101">
        <f>K5/D$5*M5</f>
        <v>0</v>
      </c>
      <c r="O5" s="399">
        <f>SUM(N5:N16)</f>
        <v>0</v>
      </c>
      <c r="P5" s="90">
        <f>N5*G$5</f>
        <v>0</v>
      </c>
      <c r="Q5" s="349">
        <f>SUM(P5:P16)</f>
        <v>0</v>
      </c>
    </row>
    <row r="6" spans="1:17">
      <c r="A6" s="356"/>
      <c r="B6" s="359"/>
      <c r="C6" s="374"/>
      <c r="D6" s="377"/>
      <c r="E6" s="374"/>
      <c r="F6" s="356"/>
      <c r="G6" s="350"/>
      <c r="H6" s="392"/>
      <c r="I6" s="345" t="s">
        <v>119</v>
      </c>
      <c r="J6" s="392"/>
      <c r="K6" s="118"/>
      <c r="L6" s="121" t="s">
        <v>159</v>
      </c>
      <c r="M6" s="106">
        <f>'표-A2'!F6</f>
        <v>2</v>
      </c>
      <c r="N6" s="101">
        <f t="shared" ref="N6:N16" si="0">K6/D$5*M6</f>
        <v>0</v>
      </c>
      <c r="O6" s="400"/>
      <c r="P6" s="90">
        <f t="shared" ref="P6:P16" si="1">N6*G$5</f>
        <v>0</v>
      </c>
      <c r="Q6" s="398"/>
    </row>
    <row r="7" spans="1:17">
      <c r="A7" s="356"/>
      <c r="B7" s="359"/>
      <c r="C7" s="374"/>
      <c r="D7" s="377"/>
      <c r="E7" s="374"/>
      <c r="F7" s="356"/>
      <c r="G7" s="350"/>
      <c r="H7" s="392"/>
      <c r="I7" s="345" t="s">
        <v>120</v>
      </c>
      <c r="J7" s="392"/>
      <c r="K7" s="118"/>
      <c r="L7" s="121" t="s">
        <v>159</v>
      </c>
      <c r="M7" s="106">
        <f>'표-A2'!F7</f>
        <v>2</v>
      </c>
      <c r="N7" s="101">
        <f t="shared" si="0"/>
        <v>0</v>
      </c>
      <c r="O7" s="400"/>
      <c r="P7" s="90">
        <f t="shared" si="1"/>
        <v>0</v>
      </c>
      <c r="Q7" s="398"/>
    </row>
    <row r="8" spans="1:17">
      <c r="A8" s="356"/>
      <c r="B8" s="359"/>
      <c r="C8" s="374"/>
      <c r="D8" s="377"/>
      <c r="E8" s="374"/>
      <c r="F8" s="356"/>
      <c r="G8" s="350"/>
      <c r="H8" s="392"/>
      <c r="I8" s="345" t="s">
        <v>121</v>
      </c>
      <c r="J8" s="392"/>
      <c r="K8" s="118"/>
      <c r="L8" s="121" t="s">
        <v>159</v>
      </c>
      <c r="M8" s="106">
        <f>'표-A2'!F8</f>
        <v>2</v>
      </c>
      <c r="N8" s="101">
        <f t="shared" si="0"/>
        <v>0</v>
      </c>
      <c r="O8" s="400"/>
      <c r="P8" s="90">
        <f t="shared" si="1"/>
        <v>0</v>
      </c>
      <c r="Q8" s="398"/>
    </row>
    <row r="9" spans="1:17">
      <c r="A9" s="356"/>
      <c r="B9" s="359"/>
      <c r="C9" s="374"/>
      <c r="D9" s="377"/>
      <c r="E9" s="374"/>
      <c r="F9" s="356"/>
      <c r="G9" s="350"/>
      <c r="H9" s="392"/>
      <c r="I9" s="345" t="s">
        <v>122</v>
      </c>
      <c r="J9" s="392"/>
      <c r="K9" s="118"/>
      <c r="L9" s="121" t="s">
        <v>159</v>
      </c>
      <c r="M9" s="106">
        <f>'표-A2'!F9</f>
        <v>3</v>
      </c>
      <c r="N9" s="101">
        <f t="shared" si="0"/>
        <v>0</v>
      </c>
      <c r="O9" s="400"/>
      <c r="P9" s="90">
        <f t="shared" si="1"/>
        <v>0</v>
      </c>
      <c r="Q9" s="398"/>
    </row>
    <row r="10" spans="1:17">
      <c r="A10" s="356"/>
      <c r="B10" s="359"/>
      <c r="C10" s="374"/>
      <c r="D10" s="377"/>
      <c r="E10" s="374"/>
      <c r="F10" s="356"/>
      <c r="G10" s="350"/>
      <c r="H10" s="392"/>
      <c r="I10" s="345" t="s">
        <v>123</v>
      </c>
      <c r="J10" s="392"/>
      <c r="K10" s="118"/>
      <c r="L10" s="121" t="s">
        <v>159</v>
      </c>
      <c r="M10" s="106">
        <f>'표-A2'!F10</f>
        <v>3</v>
      </c>
      <c r="N10" s="101">
        <f t="shared" si="0"/>
        <v>0</v>
      </c>
      <c r="O10" s="400"/>
      <c r="P10" s="90">
        <f t="shared" si="1"/>
        <v>0</v>
      </c>
      <c r="Q10" s="398"/>
    </row>
    <row r="11" spans="1:17">
      <c r="A11" s="356"/>
      <c r="B11" s="359"/>
      <c r="C11" s="374"/>
      <c r="D11" s="377"/>
      <c r="E11" s="374"/>
      <c r="F11" s="356"/>
      <c r="G11" s="350"/>
      <c r="H11" s="391" t="s">
        <v>157</v>
      </c>
      <c r="I11" s="345" t="s">
        <v>118</v>
      </c>
      <c r="J11" s="392"/>
      <c r="K11" s="118"/>
      <c r="L11" s="121" t="s">
        <v>159</v>
      </c>
      <c r="M11" s="106">
        <f>'표-A2'!F11</f>
        <v>1.5</v>
      </c>
      <c r="N11" s="101">
        <f t="shared" si="0"/>
        <v>0</v>
      </c>
      <c r="O11" s="400"/>
      <c r="P11" s="90">
        <f t="shared" si="1"/>
        <v>0</v>
      </c>
      <c r="Q11" s="398"/>
    </row>
    <row r="12" spans="1:17">
      <c r="A12" s="356"/>
      <c r="B12" s="359"/>
      <c r="C12" s="374"/>
      <c r="D12" s="377"/>
      <c r="E12" s="374"/>
      <c r="F12" s="356"/>
      <c r="G12" s="350"/>
      <c r="H12" s="392"/>
      <c r="I12" s="345" t="s">
        <v>119</v>
      </c>
      <c r="J12" s="392"/>
      <c r="K12" s="118"/>
      <c r="L12" s="121" t="s">
        <v>159</v>
      </c>
      <c r="M12" s="106">
        <f>'표-A2'!F12</f>
        <v>3</v>
      </c>
      <c r="N12" s="101">
        <f t="shared" si="0"/>
        <v>0</v>
      </c>
      <c r="O12" s="400"/>
      <c r="P12" s="90">
        <f t="shared" si="1"/>
        <v>0</v>
      </c>
      <c r="Q12" s="398"/>
    </row>
    <row r="13" spans="1:17">
      <c r="A13" s="356"/>
      <c r="B13" s="359"/>
      <c r="C13" s="374"/>
      <c r="D13" s="377"/>
      <c r="E13" s="374"/>
      <c r="F13" s="356"/>
      <c r="G13" s="350"/>
      <c r="H13" s="392"/>
      <c r="I13" s="345" t="s">
        <v>120</v>
      </c>
      <c r="J13" s="392"/>
      <c r="K13" s="118"/>
      <c r="L13" s="121" t="s">
        <v>159</v>
      </c>
      <c r="M13" s="106">
        <f>'표-A2'!F13</f>
        <v>3</v>
      </c>
      <c r="N13" s="101">
        <f t="shared" si="0"/>
        <v>0</v>
      </c>
      <c r="O13" s="400"/>
      <c r="P13" s="90">
        <f t="shared" si="1"/>
        <v>0</v>
      </c>
      <c r="Q13" s="398"/>
    </row>
    <row r="14" spans="1:17">
      <c r="A14" s="356"/>
      <c r="B14" s="359"/>
      <c r="C14" s="374"/>
      <c r="D14" s="377"/>
      <c r="E14" s="374"/>
      <c r="F14" s="356"/>
      <c r="G14" s="350"/>
      <c r="H14" s="392"/>
      <c r="I14" s="345" t="s">
        <v>121</v>
      </c>
      <c r="J14" s="392"/>
      <c r="K14" s="118"/>
      <c r="L14" s="121" t="s">
        <v>159</v>
      </c>
      <c r="M14" s="106">
        <f>'표-A2'!F14</f>
        <v>3</v>
      </c>
      <c r="N14" s="101">
        <f t="shared" si="0"/>
        <v>0</v>
      </c>
      <c r="O14" s="400"/>
      <c r="P14" s="90">
        <f t="shared" si="1"/>
        <v>0</v>
      </c>
      <c r="Q14" s="398"/>
    </row>
    <row r="15" spans="1:17">
      <c r="A15" s="356"/>
      <c r="B15" s="359"/>
      <c r="C15" s="374"/>
      <c r="D15" s="377"/>
      <c r="E15" s="374"/>
      <c r="F15" s="356"/>
      <c r="G15" s="350"/>
      <c r="H15" s="392"/>
      <c r="I15" s="345" t="s">
        <v>122</v>
      </c>
      <c r="J15" s="392"/>
      <c r="K15" s="118"/>
      <c r="L15" s="121" t="s">
        <v>159</v>
      </c>
      <c r="M15" s="106">
        <f>'표-A2'!F15</f>
        <v>4.5</v>
      </c>
      <c r="N15" s="101">
        <f t="shared" si="0"/>
        <v>0</v>
      </c>
      <c r="O15" s="400"/>
      <c r="P15" s="90">
        <f t="shared" si="1"/>
        <v>0</v>
      </c>
      <c r="Q15" s="398"/>
    </row>
    <row r="16" spans="1:17">
      <c r="A16" s="357"/>
      <c r="B16" s="360"/>
      <c r="C16" s="375"/>
      <c r="D16" s="378"/>
      <c r="E16" s="375"/>
      <c r="F16" s="357"/>
      <c r="G16" s="351"/>
      <c r="H16" s="392"/>
      <c r="I16" s="345" t="s">
        <v>123</v>
      </c>
      <c r="J16" s="392"/>
      <c r="K16" s="118"/>
      <c r="L16" s="121" t="s">
        <v>159</v>
      </c>
      <c r="M16" s="106">
        <f>'표-A2'!F16</f>
        <v>4.5</v>
      </c>
      <c r="N16" s="101">
        <f t="shared" si="0"/>
        <v>0</v>
      </c>
      <c r="O16" s="400"/>
      <c r="P16" s="90">
        <f t="shared" si="1"/>
        <v>0</v>
      </c>
      <c r="Q16" s="398"/>
    </row>
    <row r="17" spans="1:17">
      <c r="A17" s="342" t="s">
        <v>162</v>
      </c>
      <c r="B17" s="358">
        <f>SUM(K17:K19)</f>
        <v>0</v>
      </c>
      <c r="C17" s="373" t="s">
        <v>154</v>
      </c>
      <c r="D17" s="376">
        <v>2180</v>
      </c>
      <c r="E17" s="373" t="s">
        <v>155</v>
      </c>
      <c r="F17" s="342" t="s">
        <v>441</v>
      </c>
      <c r="G17" s="349">
        <f>M23</f>
        <v>160707.95454545453</v>
      </c>
      <c r="H17" s="391" t="s">
        <v>168</v>
      </c>
      <c r="I17" s="392"/>
      <c r="J17" s="392"/>
      <c r="K17" s="118"/>
      <c r="L17" s="121" t="s">
        <v>154</v>
      </c>
      <c r="M17" s="106">
        <f>'표-A2'!F17</f>
        <v>1</v>
      </c>
      <c r="N17" s="101">
        <f>K17/D$17*M17</f>
        <v>0</v>
      </c>
      <c r="O17" s="399">
        <f>SUM(N17:N19)</f>
        <v>0</v>
      </c>
      <c r="P17" s="90">
        <f>N17*G$17</f>
        <v>0</v>
      </c>
      <c r="Q17" s="386">
        <f>SUM(P17:P19)</f>
        <v>0</v>
      </c>
    </row>
    <row r="18" spans="1:17">
      <c r="A18" s="356"/>
      <c r="B18" s="359"/>
      <c r="C18" s="374"/>
      <c r="D18" s="377"/>
      <c r="E18" s="374"/>
      <c r="F18" s="356"/>
      <c r="G18" s="350"/>
      <c r="H18" s="391" t="s">
        <v>170</v>
      </c>
      <c r="I18" s="392"/>
      <c r="J18" s="392"/>
      <c r="K18" s="118"/>
      <c r="L18" s="121" t="s">
        <v>154</v>
      </c>
      <c r="M18" s="106">
        <f>'표-A2'!F18</f>
        <v>1.32</v>
      </c>
      <c r="N18" s="101">
        <f t="shared" ref="N18:N19" si="2">K18/D$17*M18</f>
        <v>0</v>
      </c>
      <c r="O18" s="402"/>
      <c r="P18" s="90">
        <f t="shared" ref="P18:P19" si="3">N18*G$17</f>
        <v>0</v>
      </c>
      <c r="Q18" s="389"/>
    </row>
    <row r="19" spans="1:17" ht="16.5" customHeight="1">
      <c r="A19" s="357"/>
      <c r="B19" s="360"/>
      <c r="C19" s="375"/>
      <c r="D19" s="378"/>
      <c r="E19" s="375"/>
      <c r="F19" s="357"/>
      <c r="G19" s="351"/>
      <c r="H19" s="391" t="s">
        <v>172</v>
      </c>
      <c r="I19" s="392"/>
      <c r="J19" s="392"/>
      <c r="K19" s="118"/>
      <c r="L19" s="121" t="s">
        <v>154</v>
      </c>
      <c r="M19" s="106">
        <f>'표-A2'!F19</f>
        <v>6.75</v>
      </c>
      <c r="N19" s="101">
        <f t="shared" si="2"/>
        <v>0</v>
      </c>
      <c r="O19" s="403"/>
      <c r="P19" s="90">
        <f t="shared" si="3"/>
        <v>0</v>
      </c>
      <c r="Q19" s="390"/>
    </row>
    <row r="20" spans="1:17">
      <c r="A20" s="110" t="s">
        <v>164</v>
      </c>
      <c r="B20" s="98">
        <f>SUM(K20:K20)</f>
        <v>0</v>
      </c>
      <c r="C20" s="108" t="s">
        <v>159</v>
      </c>
      <c r="D20" s="109">
        <v>546</v>
      </c>
      <c r="E20" s="108" t="s">
        <v>160</v>
      </c>
      <c r="F20" s="248" t="s">
        <v>441</v>
      </c>
      <c r="G20" s="111">
        <f>M23</f>
        <v>160707.95454545453</v>
      </c>
      <c r="H20" s="391" t="s">
        <v>173</v>
      </c>
      <c r="I20" s="392"/>
      <c r="J20" s="392"/>
      <c r="K20" s="118"/>
      <c r="L20" s="121" t="s">
        <v>159</v>
      </c>
      <c r="M20" s="106">
        <f>'표-A2'!F20</f>
        <v>1</v>
      </c>
      <c r="N20" s="101">
        <f>K20/D$20*M20</f>
        <v>0</v>
      </c>
      <c r="O20" s="128">
        <f>SUM(N20:N20)</f>
        <v>0</v>
      </c>
      <c r="P20" s="90">
        <f>N20*G$20</f>
        <v>0</v>
      </c>
      <c r="Q20" s="129">
        <f>SUM(P20:P20)</f>
        <v>0</v>
      </c>
    </row>
    <row r="21" spans="1:17">
      <c r="A21" s="342" t="s">
        <v>166</v>
      </c>
      <c r="B21" s="358">
        <f>SUM(K21:K22)</f>
        <v>0</v>
      </c>
      <c r="C21" s="373" t="s">
        <v>154</v>
      </c>
      <c r="D21" s="376">
        <v>10797</v>
      </c>
      <c r="E21" s="373" t="s">
        <v>155</v>
      </c>
      <c r="F21" s="342" t="s">
        <v>441</v>
      </c>
      <c r="G21" s="349">
        <f>M23</f>
        <v>160707.95454545453</v>
      </c>
      <c r="H21" s="391" t="s">
        <v>156</v>
      </c>
      <c r="I21" s="392"/>
      <c r="J21" s="392"/>
      <c r="K21" s="118"/>
      <c r="L21" s="121" t="s">
        <v>154</v>
      </c>
      <c r="M21" s="106">
        <f>'표-A2'!F21</f>
        <v>1</v>
      </c>
      <c r="N21" s="101">
        <f>K21/D$21*M21</f>
        <v>0</v>
      </c>
      <c r="O21" s="399">
        <f>SUM(N21:N22)</f>
        <v>0</v>
      </c>
      <c r="P21" s="90">
        <f>N21*G$21</f>
        <v>0</v>
      </c>
      <c r="Q21" s="386">
        <f>SUM(P21:P22)</f>
        <v>0</v>
      </c>
    </row>
    <row r="22" spans="1:17">
      <c r="A22" s="357"/>
      <c r="B22" s="360"/>
      <c r="C22" s="375"/>
      <c r="D22" s="378"/>
      <c r="E22" s="375"/>
      <c r="F22" s="357"/>
      <c r="G22" s="351"/>
      <c r="H22" s="391" t="s">
        <v>157</v>
      </c>
      <c r="I22" s="392"/>
      <c r="J22" s="392"/>
      <c r="K22" s="118"/>
      <c r="L22" s="121" t="s">
        <v>154</v>
      </c>
      <c r="M22" s="106">
        <f>'표-A2'!F22</f>
        <v>5.24</v>
      </c>
      <c r="N22" s="101">
        <f t="shared" ref="N22" si="4">K22/D$21*M22</f>
        <v>0</v>
      </c>
      <c r="O22" s="404"/>
      <c r="P22" s="90">
        <f t="shared" ref="P22" si="5">N22*G$21</f>
        <v>0</v>
      </c>
      <c r="Q22" s="401"/>
    </row>
    <row r="23" spans="1:17" ht="21" customHeight="1">
      <c r="A23" s="416" t="s">
        <v>337</v>
      </c>
      <c r="B23" s="417"/>
      <c r="C23" s="417"/>
      <c r="D23" s="417"/>
      <c r="E23" s="417"/>
      <c r="F23" s="417"/>
      <c r="G23" s="417"/>
      <c r="H23" s="417"/>
      <c r="I23" s="417"/>
      <c r="J23" s="418"/>
      <c r="K23" s="414" t="s">
        <v>441</v>
      </c>
      <c r="L23" s="415"/>
      <c r="M23" s="113">
        <f>'표-인건비'!D6</f>
        <v>160707.95454545453</v>
      </c>
      <c r="N23" s="114">
        <f>SUM(N3:N22)</f>
        <v>0</v>
      </c>
      <c r="O23" s="116" t="s">
        <v>147</v>
      </c>
      <c r="P23" s="89">
        <f>SUM(P3:P22)</f>
        <v>0</v>
      </c>
      <c r="Q23" s="115" t="s">
        <v>148</v>
      </c>
    </row>
    <row r="24" spans="1:17" ht="30" customHeight="1">
      <c r="A24" s="422" t="s">
        <v>338</v>
      </c>
      <c r="B24" s="423"/>
      <c r="C24" s="423"/>
      <c r="D24" s="423"/>
      <c r="E24" s="423"/>
      <c r="F24" s="423"/>
      <c r="G24" s="423"/>
      <c r="H24" s="423"/>
      <c r="I24" s="423"/>
      <c r="J24" s="424"/>
      <c r="K24" s="425">
        <f>SUM(P23:P23)</f>
        <v>0</v>
      </c>
      <c r="L24" s="425"/>
      <c r="M24" s="425"/>
      <c r="N24" s="425"/>
      <c r="O24" s="425"/>
      <c r="P24" s="425"/>
      <c r="Q24" s="97" t="s">
        <v>148</v>
      </c>
    </row>
  </sheetData>
  <mergeCells count="72">
    <mergeCell ref="A23:J23"/>
    <mergeCell ref="K23:L23"/>
    <mergeCell ref="A24:J24"/>
    <mergeCell ref="K24:P24"/>
    <mergeCell ref="H3:J3"/>
    <mergeCell ref="H4:J4"/>
    <mergeCell ref="G21:G22"/>
    <mergeCell ref="H21:J21"/>
    <mergeCell ref="O21:O22"/>
    <mergeCell ref="H20:J20"/>
    <mergeCell ref="H17:J17"/>
    <mergeCell ref="O17:O19"/>
    <mergeCell ref="H11:H16"/>
    <mergeCell ref="I11:J11"/>
    <mergeCell ref="I12:J12"/>
    <mergeCell ref="I13:J13"/>
    <mergeCell ref="Q21:Q22"/>
    <mergeCell ref="H22:J22"/>
    <mergeCell ref="A21:A22"/>
    <mergeCell ref="B21:B22"/>
    <mergeCell ref="C21:C22"/>
    <mergeCell ref="D21:D22"/>
    <mergeCell ref="E21:E22"/>
    <mergeCell ref="F21:F22"/>
    <mergeCell ref="Q17:Q19"/>
    <mergeCell ref="H18:J18"/>
    <mergeCell ref="H19:J19"/>
    <mergeCell ref="A17:A19"/>
    <mergeCell ref="B17:B19"/>
    <mergeCell ref="C17:C19"/>
    <mergeCell ref="D17:D19"/>
    <mergeCell ref="E17:E19"/>
    <mergeCell ref="F17:F19"/>
    <mergeCell ref="G17:G19"/>
    <mergeCell ref="I10:J10"/>
    <mergeCell ref="I14:J14"/>
    <mergeCell ref="I15:J15"/>
    <mergeCell ref="I16:J16"/>
    <mergeCell ref="G5:G16"/>
    <mergeCell ref="H5:H10"/>
    <mergeCell ref="I5:J5"/>
    <mergeCell ref="A5:A16"/>
    <mergeCell ref="B5:B16"/>
    <mergeCell ref="C5:C16"/>
    <mergeCell ref="D5:D16"/>
    <mergeCell ref="E5:E16"/>
    <mergeCell ref="F5:F16"/>
    <mergeCell ref="G3:G4"/>
    <mergeCell ref="O3:O4"/>
    <mergeCell ref="Q3:Q4"/>
    <mergeCell ref="K1:L2"/>
    <mergeCell ref="M1:M2"/>
    <mergeCell ref="N1:O1"/>
    <mergeCell ref="P1:Q1"/>
    <mergeCell ref="F3:F4"/>
    <mergeCell ref="H1:J2"/>
    <mergeCell ref="O5:O16"/>
    <mergeCell ref="Q5:Q16"/>
    <mergeCell ref="I6:J6"/>
    <mergeCell ref="I7:J7"/>
    <mergeCell ref="I8:J8"/>
    <mergeCell ref="I9:J9"/>
    <mergeCell ref="A3:A4"/>
    <mergeCell ref="B3:B4"/>
    <mergeCell ref="C3:C4"/>
    <mergeCell ref="D3:D4"/>
    <mergeCell ref="E3:E4"/>
    <mergeCell ref="A1:A2"/>
    <mergeCell ref="B1:C2"/>
    <mergeCell ref="D1:E2"/>
    <mergeCell ref="F1:F2"/>
    <mergeCell ref="G1:G2"/>
  </mergeCells>
  <phoneticPr fontId="14" type="noConversion"/>
  <conditionalFormatting sqref="N3:Q22">
    <cfRule type="cellIs" dxfId="134" priority="78" operator="notEqual">
      <formula>0</formula>
    </cfRule>
  </conditionalFormatting>
  <conditionalFormatting sqref="H3:M3">
    <cfRule type="expression" dxfId="133" priority="77">
      <formula>$K$3&lt;&gt;0</formula>
    </cfRule>
  </conditionalFormatting>
  <conditionalFormatting sqref="A3:G4">
    <cfRule type="expression" dxfId="132" priority="73">
      <formula>$B$3&lt;&gt;0</formula>
    </cfRule>
  </conditionalFormatting>
  <conditionalFormatting sqref="A5:G16">
    <cfRule type="expression" dxfId="131" priority="51">
      <formula>$B$5&lt;&gt;0</formula>
    </cfRule>
  </conditionalFormatting>
  <conditionalFormatting sqref="A17:G19">
    <cfRule type="expression" dxfId="130" priority="48">
      <formula>$B$17&lt;&gt;0</formula>
    </cfRule>
  </conditionalFormatting>
  <conditionalFormatting sqref="A20:G20">
    <cfRule type="expression" dxfId="129" priority="46">
      <formula>$B$20&lt;&gt;0</formula>
    </cfRule>
  </conditionalFormatting>
  <conditionalFormatting sqref="A21:G22">
    <cfRule type="expression" dxfId="128" priority="44">
      <formula>$B$21&lt;&gt;0</formula>
    </cfRule>
  </conditionalFormatting>
  <conditionalFormatting sqref="I5:M5 H18:M22">
    <cfRule type="expression" dxfId="127" priority="17">
      <formula>$K5&lt;&gt;0</formula>
    </cfRule>
  </conditionalFormatting>
  <conditionalFormatting sqref="I6:M16">
    <cfRule type="expression" dxfId="126" priority="16">
      <formula>$K6&lt;&gt;0</formula>
    </cfRule>
  </conditionalFormatting>
  <conditionalFormatting sqref="H5:H10">
    <cfRule type="expression" dxfId="125" priority="15">
      <formula>SUM($K$5:$K$10)&lt;&gt;0</formula>
    </cfRule>
  </conditionalFormatting>
  <conditionalFormatting sqref="H11:H16">
    <cfRule type="expression" dxfId="124" priority="14">
      <formula>SUM($K$11:$K$16)&lt;&gt;0</formula>
    </cfRule>
  </conditionalFormatting>
  <conditionalFormatting sqref="H17:M17">
    <cfRule type="expression" dxfId="123" priority="9">
      <formula>$K17&lt;&gt;0</formula>
    </cfRule>
  </conditionalFormatting>
  <conditionalFormatting sqref="L6:L16">
    <cfRule type="expression" dxfId="122" priority="2">
      <formula>$K6&lt;&gt;0</formula>
    </cfRule>
  </conditionalFormatting>
  <conditionalFormatting sqref="H4:M4">
    <cfRule type="expression" dxfId="121" priority="1">
      <formula>$K$4&lt;&gt;0</formula>
    </cfRule>
  </conditionalFormatting>
  <printOptions horizontalCentered="1"/>
  <pageMargins left="0.39370078740157483" right="0.39370078740157483" top="0.59055118110236227" bottom="0.59055118110236227" header="0.39370078740157483" footer="0.3937007874015748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9"/>
  <sheetViews>
    <sheetView view="pageBreakPreview" zoomScaleNormal="100" zoomScaleSheetLayoutView="100" workbookViewId="0">
      <pane ySplit="2" topLeftCell="A50" activePane="bottomLeft" state="frozen"/>
      <selection pane="bottomLeft" activeCell="J73" sqref="J73"/>
    </sheetView>
  </sheetViews>
  <sheetFormatPr defaultColWidth="9" defaultRowHeight="17.399999999999999"/>
  <cols>
    <col min="1" max="1" width="8.8984375" style="175" customWidth="1"/>
    <col min="2" max="2" width="8.09765625" style="175" customWidth="1"/>
    <col min="3" max="3" width="2.59765625" style="175" customWidth="1"/>
    <col min="4" max="4" width="8.09765625" style="175" customWidth="1"/>
    <col min="5" max="5" width="5" style="175" customWidth="1"/>
    <col min="6" max="6" width="11.8984375" style="175" customWidth="1"/>
    <col min="7" max="7" width="12.19921875" style="175" bestFit="1" customWidth="1"/>
    <col min="8" max="8" width="12.5" style="175" customWidth="1"/>
    <col min="9" max="9" width="13" style="175" customWidth="1"/>
    <col min="10" max="10" width="24.5" style="175" customWidth="1"/>
    <col min="11" max="11" width="9.09765625" style="175" bestFit="1" customWidth="1"/>
    <col min="12" max="12" width="12.19921875" style="175" customWidth="1"/>
    <col min="13" max="13" width="4.19921875" style="175" customWidth="1"/>
    <col min="14" max="14" width="10.69921875" style="175" customWidth="1"/>
    <col min="15" max="15" width="12.59765625" style="175" customWidth="1"/>
    <col min="16" max="16" width="14.59765625" style="175" customWidth="1"/>
    <col min="17" max="17" width="12.59765625" style="175" customWidth="1"/>
    <col min="18" max="18" width="14.59765625" style="175" customWidth="1"/>
    <col min="19" max="16384" width="9" style="175"/>
  </cols>
  <sheetData>
    <row r="1" spans="1:18">
      <c r="A1" s="362" t="s">
        <v>76</v>
      </c>
      <c r="B1" s="346" t="s">
        <v>77</v>
      </c>
      <c r="C1" s="346"/>
      <c r="D1" s="362" t="s">
        <v>78</v>
      </c>
      <c r="E1" s="366"/>
      <c r="F1" s="346" t="s">
        <v>79</v>
      </c>
      <c r="G1" s="370" t="s">
        <v>80</v>
      </c>
      <c r="H1" s="362" t="s">
        <v>81</v>
      </c>
      <c r="I1" s="363"/>
      <c r="J1" s="363"/>
      <c r="K1" s="363"/>
      <c r="L1" s="362" t="s">
        <v>82</v>
      </c>
      <c r="M1" s="366"/>
      <c r="N1" s="340" t="s">
        <v>83</v>
      </c>
      <c r="O1" s="339" t="s">
        <v>84</v>
      </c>
      <c r="P1" s="339"/>
      <c r="Q1" s="339" t="s">
        <v>85</v>
      </c>
      <c r="R1" s="339"/>
    </row>
    <row r="2" spans="1:18">
      <c r="A2" s="364"/>
      <c r="B2" s="347"/>
      <c r="C2" s="347"/>
      <c r="D2" s="364"/>
      <c r="E2" s="369"/>
      <c r="F2" s="347"/>
      <c r="G2" s="370"/>
      <c r="H2" s="364"/>
      <c r="I2" s="365"/>
      <c r="J2" s="365"/>
      <c r="K2" s="365"/>
      <c r="L2" s="367"/>
      <c r="M2" s="368"/>
      <c r="N2" s="341"/>
      <c r="O2" s="100" t="s">
        <v>86</v>
      </c>
      <c r="P2" s="94" t="s">
        <v>87</v>
      </c>
      <c r="Q2" s="95" t="s">
        <v>86</v>
      </c>
      <c r="R2" s="96" t="s">
        <v>87</v>
      </c>
    </row>
    <row r="3" spans="1:18">
      <c r="A3" s="342" t="s">
        <v>88</v>
      </c>
      <c r="B3" s="358">
        <f>SUM(L3:L6)</f>
        <v>0</v>
      </c>
      <c r="C3" s="373" t="s">
        <v>303</v>
      </c>
      <c r="D3" s="376">
        <v>9</v>
      </c>
      <c r="E3" s="379" t="s">
        <v>304</v>
      </c>
      <c r="F3" s="342" t="s">
        <v>441</v>
      </c>
      <c r="G3" s="349">
        <f>N68</f>
        <v>160707.95454545453</v>
      </c>
      <c r="H3" s="342" t="s">
        <v>91</v>
      </c>
      <c r="I3" s="344" t="s">
        <v>92</v>
      </c>
      <c r="J3" s="413"/>
      <c r="K3" s="345"/>
      <c r="L3" s="118"/>
      <c r="M3" s="122" t="s">
        <v>303</v>
      </c>
      <c r="N3" s="106">
        <f>'표-A3'!I5</f>
        <v>1</v>
      </c>
      <c r="O3" s="101">
        <f>L3/D3*N3</f>
        <v>0</v>
      </c>
      <c r="P3" s="352">
        <f>SUM(O3:O6)</f>
        <v>0</v>
      </c>
      <c r="Q3" s="99">
        <f>O3*G3</f>
        <v>0</v>
      </c>
      <c r="R3" s="354">
        <f>SUM(Q3:Q6)</f>
        <v>0</v>
      </c>
    </row>
    <row r="4" spans="1:18">
      <c r="A4" s="356"/>
      <c r="B4" s="359"/>
      <c r="C4" s="374"/>
      <c r="D4" s="377"/>
      <c r="E4" s="380"/>
      <c r="F4" s="356"/>
      <c r="G4" s="350"/>
      <c r="H4" s="343"/>
      <c r="I4" s="344" t="s">
        <v>93</v>
      </c>
      <c r="J4" s="413"/>
      <c r="K4" s="348"/>
      <c r="L4" s="118"/>
      <c r="M4" s="122" t="s">
        <v>303</v>
      </c>
      <c r="N4" s="106">
        <f>'표-A3'!I6</f>
        <v>2.15</v>
      </c>
      <c r="O4" s="101">
        <f>L4/D3*N4</f>
        <v>0</v>
      </c>
      <c r="P4" s="352"/>
      <c r="Q4" s="99">
        <f>O4*G3</f>
        <v>0</v>
      </c>
      <c r="R4" s="354"/>
    </row>
    <row r="5" spans="1:18">
      <c r="A5" s="356"/>
      <c r="B5" s="359"/>
      <c r="C5" s="374"/>
      <c r="D5" s="377"/>
      <c r="E5" s="380"/>
      <c r="F5" s="356"/>
      <c r="G5" s="350"/>
      <c r="H5" s="342" t="s">
        <v>94</v>
      </c>
      <c r="I5" s="344" t="s">
        <v>92</v>
      </c>
      <c r="J5" s="413"/>
      <c r="K5" s="348"/>
      <c r="L5" s="118"/>
      <c r="M5" s="122" t="s">
        <v>303</v>
      </c>
      <c r="N5" s="106">
        <f>'표-A3'!I7</f>
        <v>3.78</v>
      </c>
      <c r="O5" s="101">
        <f>L5/D3*N5</f>
        <v>0</v>
      </c>
      <c r="P5" s="353"/>
      <c r="Q5" s="99">
        <f>O5*G3</f>
        <v>0</v>
      </c>
      <c r="R5" s="355"/>
    </row>
    <row r="6" spans="1:18">
      <c r="A6" s="357"/>
      <c r="B6" s="360"/>
      <c r="C6" s="375"/>
      <c r="D6" s="378"/>
      <c r="E6" s="381"/>
      <c r="F6" s="357"/>
      <c r="G6" s="351"/>
      <c r="H6" s="343"/>
      <c r="I6" s="344" t="s">
        <v>93</v>
      </c>
      <c r="J6" s="413"/>
      <c r="K6" s="348"/>
      <c r="L6" s="118"/>
      <c r="M6" s="122" t="s">
        <v>303</v>
      </c>
      <c r="N6" s="106">
        <f>'표-A3'!I8</f>
        <v>6.68</v>
      </c>
      <c r="O6" s="101">
        <f>L6/D3*N6</f>
        <v>0</v>
      </c>
      <c r="P6" s="353"/>
      <c r="Q6" s="99">
        <f>O6*G3</f>
        <v>0</v>
      </c>
      <c r="R6" s="355"/>
    </row>
    <row r="7" spans="1:18">
      <c r="A7" s="342" t="s">
        <v>95</v>
      </c>
      <c r="B7" s="358">
        <f>SUM(L7:L15)</f>
        <v>0</v>
      </c>
      <c r="C7" s="373" t="s">
        <v>11</v>
      </c>
      <c r="D7" s="376">
        <v>7554</v>
      </c>
      <c r="E7" s="373" t="s">
        <v>96</v>
      </c>
      <c r="F7" s="383" t="s">
        <v>440</v>
      </c>
      <c r="G7" s="382">
        <f>N68</f>
        <v>160707.95454545453</v>
      </c>
      <c r="H7" s="361" t="s">
        <v>97</v>
      </c>
      <c r="I7" s="361" t="s">
        <v>98</v>
      </c>
      <c r="J7" s="361"/>
      <c r="K7" s="361"/>
      <c r="L7" s="118"/>
      <c r="M7" s="122" t="s">
        <v>154</v>
      </c>
      <c r="N7" s="106">
        <f>'표-A3'!I9</f>
        <v>1</v>
      </c>
      <c r="O7" s="101">
        <f>L7/D$7*N7</f>
        <v>0</v>
      </c>
      <c r="P7" s="393">
        <f>SUM(O7:O15)</f>
        <v>0</v>
      </c>
      <c r="Q7" s="90">
        <f>O7*G$7</f>
        <v>0</v>
      </c>
      <c r="R7" s="386">
        <f>SUM(Q7:Q15)</f>
        <v>0</v>
      </c>
    </row>
    <row r="8" spans="1:18">
      <c r="A8" s="356"/>
      <c r="B8" s="359"/>
      <c r="C8" s="374"/>
      <c r="D8" s="377"/>
      <c r="E8" s="374"/>
      <c r="F8" s="384"/>
      <c r="G8" s="382"/>
      <c r="H8" s="361"/>
      <c r="I8" s="361" t="s">
        <v>99</v>
      </c>
      <c r="J8" s="361"/>
      <c r="K8" s="361"/>
      <c r="L8" s="118"/>
      <c r="M8" s="121" t="s">
        <v>154</v>
      </c>
      <c r="N8" s="106">
        <f>'표-A3'!I10</f>
        <v>1.24</v>
      </c>
      <c r="O8" s="101">
        <f t="shared" ref="O8:O15" si="0">L8/D$7*N8</f>
        <v>0</v>
      </c>
      <c r="P8" s="352"/>
      <c r="Q8" s="90">
        <f t="shared" ref="Q8:Q15" si="1">O8*G$7</f>
        <v>0</v>
      </c>
      <c r="R8" s="395"/>
    </row>
    <row r="9" spans="1:18">
      <c r="A9" s="356"/>
      <c r="B9" s="359"/>
      <c r="C9" s="374"/>
      <c r="D9" s="377"/>
      <c r="E9" s="374"/>
      <c r="F9" s="384"/>
      <c r="G9" s="382"/>
      <c r="H9" s="361"/>
      <c r="I9" s="361" t="s">
        <v>100</v>
      </c>
      <c r="J9" s="361"/>
      <c r="K9" s="361"/>
      <c r="L9" s="118"/>
      <c r="M9" s="121" t="s">
        <v>154</v>
      </c>
      <c r="N9" s="106">
        <f>'표-A3'!I11</f>
        <v>1.89</v>
      </c>
      <c r="O9" s="101">
        <f t="shared" si="0"/>
        <v>0</v>
      </c>
      <c r="P9" s="352"/>
      <c r="Q9" s="90">
        <f t="shared" si="1"/>
        <v>0</v>
      </c>
      <c r="R9" s="395"/>
    </row>
    <row r="10" spans="1:18">
      <c r="A10" s="356"/>
      <c r="B10" s="359"/>
      <c r="C10" s="374"/>
      <c r="D10" s="377"/>
      <c r="E10" s="374"/>
      <c r="F10" s="384"/>
      <c r="G10" s="382"/>
      <c r="H10" s="361" t="s">
        <v>101</v>
      </c>
      <c r="I10" s="371" t="s">
        <v>98</v>
      </c>
      <c r="J10" s="426"/>
      <c r="K10" s="372"/>
      <c r="L10" s="118"/>
      <c r="M10" s="121" t="s">
        <v>154</v>
      </c>
      <c r="N10" s="106">
        <f>'표-A3'!I12</f>
        <v>1.89</v>
      </c>
      <c r="O10" s="101">
        <f t="shared" si="0"/>
        <v>0</v>
      </c>
      <c r="P10" s="352"/>
      <c r="Q10" s="90">
        <f t="shared" si="1"/>
        <v>0</v>
      </c>
      <c r="R10" s="395"/>
    </row>
    <row r="11" spans="1:18" ht="16.5" customHeight="1">
      <c r="A11" s="356"/>
      <c r="B11" s="359"/>
      <c r="C11" s="374"/>
      <c r="D11" s="377"/>
      <c r="E11" s="374"/>
      <c r="F11" s="384"/>
      <c r="G11" s="382"/>
      <c r="H11" s="361"/>
      <c r="I11" s="371" t="s">
        <v>99</v>
      </c>
      <c r="J11" s="426"/>
      <c r="K11" s="372"/>
      <c r="L11" s="118"/>
      <c r="M11" s="121" t="s">
        <v>154</v>
      </c>
      <c r="N11" s="106">
        <f>'표-A3'!I13</f>
        <v>2.34</v>
      </c>
      <c r="O11" s="101">
        <f t="shared" si="0"/>
        <v>0</v>
      </c>
      <c r="P11" s="352"/>
      <c r="Q11" s="90">
        <f t="shared" si="1"/>
        <v>0</v>
      </c>
      <c r="R11" s="395"/>
    </row>
    <row r="12" spans="1:18">
      <c r="A12" s="356"/>
      <c r="B12" s="359"/>
      <c r="C12" s="374"/>
      <c r="D12" s="377"/>
      <c r="E12" s="374"/>
      <c r="F12" s="384"/>
      <c r="G12" s="382"/>
      <c r="H12" s="361"/>
      <c r="I12" s="371" t="s">
        <v>100</v>
      </c>
      <c r="J12" s="426"/>
      <c r="K12" s="372"/>
      <c r="L12" s="118"/>
      <c r="M12" s="121" t="s">
        <v>154</v>
      </c>
      <c r="N12" s="106">
        <f>'표-A3'!I14</f>
        <v>3.43</v>
      </c>
      <c r="O12" s="101">
        <f t="shared" si="0"/>
        <v>0</v>
      </c>
      <c r="P12" s="352"/>
      <c r="Q12" s="90">
        <f t="shared" si="1"/>
        <v>0</v>
      </c>
      <c r="R12" s="395"/>
    </row>
    <row r="13" spans="1:18">
      <c r="A13" s="356"/>
      <c r="B13" s="359"/>
      <c r="C13" s="374"/>
      <c r="D13" s="377"/>
      <c r="E13" s="374"/>
      <c r="F13" s="384"/>
      <c r="G13" s="382"/>
      <c r="H13" s="361" t="s">
        <v>102</v>
      </c>
      <c r="I13" s="371" t="s">
        <v>98</v>
      </c>
      <c r="J13" s="426"/>
      <c r="K13" s="372"/>
      <c r="L13" s="118"/>
      <c r="M13" s="121" t="s">
        <v>154</v>
      </c>
      <c r="N13" s="106">
        <f>'표-A3'!I15</f>
        <v>2.31</v>
      </c>
      <c r="O13" s="101">
        <f t="shared" si="0"/>
        <v>0</v>
      </c>
      <c r="P13" s="352"/>
      <c r="Q13" s="90">
        <f t="shared" si="1"/>
        <v>0</v>
      </c>
      <c r="R13" s="395"/>
    </row>
    <row r="14" spans="1:18" ht="16.5" customHeight="1">
      <c r="A14" s="356"/>
      <c r="B14" s="359"/>
      <c r="C14" s="374"/>
      <c r="D14" s="377"/>
      <c r="E14" s="374"/>
      <c r="F14" s="384"/>
      <c r="G14" s="382"/>
      <c r="H14" s="361"/>
      <c r="I14" s="371" t="s">
        <v>99</v>
      </c>
      <c r="J14" s="426"/>
      <c r="K14" s="372"/>
      <c r="L14" s="118"/>
      <c r="M14" s="121" t="s">
        <v>154</v>
      </c>
      <c r="N14" s="106">
        <f>'표-A3'!I16</f>
        <v>2.84</v>
      </c>
      <c r="O14" s="101">
        <f t="shared" si="0"/>
        <v>0</v>
      </c>
      <c r="P14" s="352"/>
      <c r="Q14" s="90">
        <f t="shared" si="1"/>
        <v>0</v>
      </c>
      <c r="R14" s="395"/>
    </row>
    <row r="15" spans="1:18">
      <c r="A15" s="357"/>
      <c r="B15" s="360"/>
      <c r="C15" s="375"/>
      <c r="D15" s="378"/>
      <c r="E15" s="375"/>
      <c r="F15" s="385"/>
      <c r="G15" s="382"/>
      <c r="H15" s="361"/>
      <c r="I15" s="371" t="s">
        <v>100</v>
      </c>
      <c r="J15" s="426"/>
      <c r="K15" s="372"/>
      <c r="L15" s="118"/>
      <c r="M15" s="121" t="s">
        <v>154</v>
      </c>
      <c r="N15" s="106">
        <f>'표-A3'!I17</f>
        <v>4.09</v>
      </c>
      <c r="O15" s="101">
        <f t="shared" si="0"/>
        <v>0</v>
      </c>
      <c r="P15" s="396"/>
      <c r="Q15" s="90">
        <f t="shared" si="1"/>
        <v>0</v>
      </c>
      <c r="R15" s="388"/>
    </row>
    <row r="16" spans="1:18">
      <c r="A16" s="384" t="s">
        <v>103</v>
      </c>
      <c r="B16" s="409">
        <f>SUM(L16:L25)</f>
        <v>0</v>
      </c>
      <c r="C16" s="380" t="s">
        <v>11</v>
      </c>
      <c r="D16" s="411">
        <v>1638</v>
      </c>
      <c r="E16" s="380" t="s">
        <v>96</v>
      </c>
      <c r="F16" s="342" t="s">
        <v>440</v>
      </c>
      <c r="G16" s="349">
        <f>N68</f>
        <v>160707.95454545453</v>
      </c>
      <c r="H16" s="342" t="s">
        <v>104</v>
      </c>
      <c r="I16" s="91" t="s">
        <v>105</v>
      </c>
      <c r="J16" s="344" t="s">
        <v>106</v>
      </c>
      <c r="K16" s="345"/>
      <c r="L16" s="118"/>
      <c r="M16" s="121" t="s">
        <v>154</v>
      </c>
      <c r="N16" s="106">
        <f>'표-A3'!I18</f>
        <v>1</v>
      </c>
      <c r="O16" s="101">
        <f>L16/D$16*N16</f>
        <v>0</v>
      </c>
      <c r="P16" s="393">
        <f>SUM(O16:O21)</f>
        <v>0</v>
      </c>
      <c r="Q16" s="90">
        <f>O16*G$16</f>
        <v>0</v>
      </c>
      <c r="R16" s="386">
        <f>SUM(Q16:Q25)</f>
        <v>0</v>
      </c>
    </row>
    <row r="17" spans="1:18">
      <c r="A17" s="384"/>
      <c r="B17" s="409"/>
      <c r="C17" s="380"/>
      <c r="D17" s="411"/>
      <c r="E17" s="380"/>
      <c r="F17" s="356"/>
      <c r="G17" s="350"/>
      <c r="H17" s="343"/>
      <c r="I17" s="91" t="s">
        <v>107</v>
      </c>
      <c r="J17" s="344" t="s">
        <v>106</v>
      </c>
      <c r="K17" s="345"/>
      <c r="L17" s="118"/>
      <c r="M17" s="121" t="s">
        <v>154</v>
      </c>
      <c r="N17" s="106">
        <f>'표-A3'!I19</f>
        <v>3.54</v>
      </c>
      <c r="O17" s="101">
        <f t="shared" ref="O17:O25" si="2">L17/D$16*N17</f>
        <v>0</v>
      </c>
      <c r="P17" s="352"/>
      <c r="Q17" s="90">
        <f t="shared" ref="Q17:Q21" si="3">O17*G$16</f>
        <v>0</v>
      </c>
      <c r="R17" s="395"/>
    </row>
    <row r="18" spans="1:18">
      <c r="A18" s="384"/>
      <c r="B18" s="409"/>
      <c r="C18" s="380"/>
      <c r="D18" s="411"/>
      <c r="E18" s="380"/>
      <c r="F18" s="356"/>
      <c r="G18" s="350"/>
      <c r="H18" s="391" t="s">
        <v>104</v>
      </c>
      <c r="I18" s="391" t="s">
        <v>105</v>
      </c>
      <c r="J18" s="344" t="s">
        <v>106</v>
      </c>
      <c r="K18" s="345"/>
      <c r="L18" s="118"/>
      <c r="M18" s="121" t="s">
        <v>154</v>
      </c>
      <c r="N18" s="106">
        <f>'표-A3'!I20</f>
        <v>1.1299999999999999</v>
      </c>
      <c r="O18" s="101">
        <f t="shared" si="2"/>
        <v>0</v>
      </c>
      <c r="P18" s="352"/>
      <c r="Q18" s="90">
        <f t="shared" si="3"/>
        <v>0</v>
      </c>
      <c r="R18" s="395"/>
    </row>
    <row r="19" spans="1:18">
      <c r="A19" s="384"/>
      <c r="B19" s="409"/>
      <c r="C19" s="380"/>
      <c r="D19" s="411"/>
      <c r="E19" s="380"/>
      <c r="F19" s="356"/>
      <c r="G19" s="350"/>
      <c r="H19" s="392"/>
      <c r="I19" s="392"/>
      <c r="J19" s="344" t="s">
        <v>305</v>
      </c>
      <c r="K19" s="345"/>
      <c r="L19" s="118"/>
      <c r="M19" s="121" t="s">
        <v>154</v>
      </c>
      <c r="N19" s="106">
        <f>'표-A3'!I21</f>
        <v>1.6</v>
      </c>
      <c r="O19" s="101">
        <f t="shared" si="2"/>
        <v>0</v>
      </c>
      <c r="P19" s="352"/>
      <c r="Q19" s="90">
        <f t="shared" si="3"/>
        <v>0</v>
      </c>
      <c r="R19" s="395"/>
    </row>
    <row r="20" spans="1:18">
      <c r="A20" s="384"/>
      <c r="B20" s="409"/>
      <c r="C20" s="380"/>
      <c r="D20" s="411"/>
      <c r="E20" s="380"/>
      <c r="F20" s="356"/>
      <c r="G20" s="350"/>
      <c r="H20" s="392"/>
      <c r="I20" s="391" t="s">
        <v>107</v>
      </c>
      <c r="J20" s="344" t="s">
        <v>106</v>
      </c>
      <c r="K20" s="345"/>
      <c r="L20" s="118"/>
      <c r="M20" s="121" t="s">
        <v>154</v>
      </c>
      <c r="N20" s="106">
        <f>'표-A3'!I22</f>
        <v>6.14</v>
      </c>
      <c r="O20" s="101">
        <f t="shared" si="2"/>
        <v>0</v>
      </c>
      <c r="P20" s="352"/>
      <c r="Q20" s="90">
        <f t="shared" si="3"/>
        <v>0</v>
      </c>
      <c r="R20" s="395"/>
    </row>
    <row r="21" spans="1:18">
      <c r="A21" s="384"/>
      <c r="B21" s="409"/>
      <c r="C21" s="380"/>
      <c r="D21" s="411"/>
      <c r="E21" s="380"/>
      <c r="F21" s="357"/>
      <c r="G21" s="351"/>
      <c r="H21" s="392"/>
      <c r="I21" s="392"/>
      <c r="J21" s="344" t="s">
        <v>305</v>
      </c>
      <c r="K21" s="345"/>
      <c r="L21" s="118"/>
      <c r="M21" s="121" t="s">
        <v>154</v>
      </c>
      <c r="N21" s="106">
        <f>'표-A3'!I23</f>
        <v>8.7200000000000006</v>
      </c>
      <c r="O21" s="101">
        <f t="shared" si="2"/>
        <v>0</v>
      </c>
      <c r="P21" s="396"/>
      <c r="Q21" s="90">
        <f t="shared" si="3"/>
        <v>0</v>
      </c>
      <c r="R21" s="395"/>
    </row>
    <row r="22" spans="1:18">
      <c r="A22" s="384"/>
      <c r="B22" s="409"/>
      <c r="C22" s="380"/>
      <c r="D22" s="411"/>
      <c r="E22" s="380"/>
      <c r="F22" s="342" t="s">
        <v>438</v>
      </c>
      <c r="G22" s="349">
        <f>N67</f>
        <v>320539.76515151514</v>
      </c>
      <c r="H22" s="342" t="s">
        <v>109</v>
      </c>
      <c r="I22" s="391" t="s">
        <v>105</v>
      </c>
      <c r="J22" s="344" t="s">
        <v>106</v>
      </c>
      <c r="K22" s="345"/>
      <c r="L22" s="118"/>
      <c r="M22" s="121" t="s">
        <v>154</v>
      </c>
      <c r="N22" s="106">
        <f>'표-A3'!I24</f>
        <v>3.93</v>
      </c>
      <c r="O22" s="101">
        <f t="shared" si="2"/>
        <v>0</v>
      </c>
      <c r="P22" s="397">
        <f>SUM(O22:O25)</f>
        <v>0</v>
      </c>
      <c r="Q22" s="90">
        <f>O22*G$22</f>
        <v>0</v>
      </c>
      <c r="R22" s="395"/>
    </row>
    <row r="23" spans="1:18">
      <c r="A23" s="384"/>
      <c r="B23" s="409"/>
      <c r="C23" s="380"/>
      <c r="D23" s="411"/>
      <c r="E23" s="380"/>
      <c r="F23" s="356"/>
      <c r="G23" s="350"/>
      <c r="H23" s="356"/>
      <c r="I23" s="392"/>
      <c r="J23" s="344" t="s">
        <v>305</v>
      </c>
      <c r="K23" s="345"/>
      <c r="L23" s="118"/>
      <c r="M23" s="121" t="s">
        <v>154</v>
      </c>
      <c r="N23" s="106">
        <f>'표-A3'!I25</f>
        <v>5.58</v>
      </c>
      <c r="O23" s="101">
        <f t="shared" si="2"/>
        <v>0</v>
      </c>
      <c r="P23" s="353"/>
      <c r="Q23" s="90">
        <f t="shared" ref="Q23:Q25" si="4">O23*G$22</f>
        <v>0</v>
      </c>
      <c r="R23" s="395"/>
    </row>
    <row r="24" spans="1:18">
      <c r="A24" s="384"/>
      <c r="B24" s="409"/>
      <c r="C24" s="380"/>
      <c r="D24" s="411"/>
      <c r="E24" s="380"/>
      <c r="F24" s="356"/>
      <c r="G24" s="350"/>
      <c r="H24" s="356"/>
      <c r="I24" s="391" t="s">
        <v>107</v>
      </c>
      <c r="J24" s="344" t="s">
        <v>106</v>
      </c>
      <c r="K24" s="345"/>
      <c r="L24" s="118"/>
      <c r="M24" s="121" t="s">
        <v>154</v>
      </c>
      <c r="N24" s="106">
        <f>'표-A3'!I26</f>
        <v>8.77</v>
      </c>
      <c r="O24" s="101">
        <f t="shared" si="2"/>
        <v>0</v>
      </c>
      <c r="P24" s="353"/>
      <c r="Q24" s="90">
        <f t="shared" si="4"/>
        <v>0</v>
      </c>
      <c r="R24" s="395"/>
    </row>
    <row r="25" spans="1:18">
      <c r="A25" s="385"/>
      <c r="B25" s="410"/>
      <c r="C25" s="381"/>
      <c r="D25" s="412"/>
      <c r="E25" s="381"/>
      <c r="F25" s="357"/>
      <c r="G25" s="351"/>
      <c r="H25" s="357"/>
      <c r="I25" s="392"/>
      <c r="J25" s="344" t="s">
        <v>305</v>
      </c>
      <c r="K25" s="345"/>
      <c r="L25" s="118"/>
      <c r="M25" s="121" t="s">
        <v>154</v>
      </c>
      <c r="N25" s="106">
        <f>'표-A3'!I27</f>
        <v>12.45</v>
      </c>
      <c r="O25" s="101">
        <f t="shared" si="2"/>
        <v>0</v>
      </c>
      <c r="P25" s="394"/>
      <c r="Q25" s="90">
        <f t="shared" si="4"/>
        <v>0</v>
      </c>
      <c r="R25" s="388"/>
    </row>
    <row r="26" spans="1:18">
      <c r="A26" s="342" t="s">
        <v>110</v>
      </c>
      <c r="B26" s="358">
        <f>SUM(L26:L29)</f>
        <v>0</v>
      </c>
      <c r="C26" s="373" t="s">
        <v>11</v>
      </c>
      <c r="D26" s="376">
        <v>2216</v>
      </c>
      <c r="E26" s="373" t="s">
        <v>96</v>
      </c>
      <c r="F26" s="342" t="s">
        <v>441</v>
      </c>
      <c r="G26" s="349">
        <f>N68</f>
        <v>160707.95454545453</v>
      </c>
      <c r="H26" s="342" t="s">
        <v>104</v>
      </c>
      <c r="I26" s="91" t="s">
        <v>111</v>
      </c>
      <c r="J26" s="427">
        <v>1</v>
      </c>
      <c r="K26" s="428"/>
      <c r="L26" s="118"/>
      <c r="M26" s="121" t="s">
        <v>154</v>
      </c>
      <c r="N26" s="106">
        <f>IF(J26=1,'표-A3'!I28,IF(J26=2,'표-A3'!J28,IF(J26=3,'표-A3'!K28,"err")))</f>
        <v>1</v>
      </c>
      <c r="O26" s="101">
        <f>L26/D$26*N26</f>
        <v>0</v>
      </c>
      <c r="P26" s="393">
        <f>SUM(O26:O29)</f>
        <v>0</v>
      </c>
      <c r="Q26" s="90">
        <f>O26*G$26</f>
        <v>0</v>
      </c>
      <c r="R26" s="386">
        <f>SUM(Q26:Q29)</f>
        <v>0</v>
      </c>
    </row>
    <row r="27" spans="1:18">
      <c r="A27" s="356"/>
      <c r="B27" s="359"/>
      <c r="C27" s="374"/>
      <c r="D27" s="377"/>
      <c r="E27" s="374"/>
      <c r="F27" s="356"/>
      <c r="G27" s="350"/>
      <c r="H27" s="357"/>
      <c r="I27" s="91" t="s">
        <v>112</v>
      </c>
      <c r="J27" s="427">
        <v>1</v>
      </c>
      <c r="K27" s="428"/>
      <c r="L27" s="118"/>
      <c r="M27" s="121" t="s">
        <v>154</v>
      </c>
      <c r="N27" s="106">
        <f>IF(J27=1,'표-A3'!I29,IF(J27=2,'표-A3'!J29,IF(J27=3,'표-A3'!K29,"err")))</f>
        <v>2.31</v>
      </c>
      <c r="O27" s="101">
        <f t="shared" ref="O27:O29" si="5">L27/D$26*N27</f>
        <v>0</v>
      </c>
      <c r="P27" s="353"/>
      <c r="Q27" s="90">
        <f t="shared" ref="Q27:Q29" si="6">O27*G$26</f>
        <v>0</v>
      </c>
      <c r="R27" s="389"/>
    </row>
    <row r="28" spans="1:18">
      <c r="A28" s="356"/>
      <c r="B28" s="359"/>
      <c r="C28" s="374"/>
      <c r="D28" s="377"/>
      <c r="E28" s="374"/>
      <c r="F28" s="356"/>
      <c r="G28" s="350"/>
      <c r="H28" s="344" t="s">
        <v>113</v>
      </c>
      <c r="I28" s="345"/>
      <c r="J28" s="427">
        <v>1</v>
      </c>
      <c r="K28" s="428"/>
      <c r="L28" s="118"/>
      <c r="M28" s="121" t="s">
        <v>154</v>
      </c>
      <c r="N28" s="106">
        <f>IF(J28=1,'표-A3'!I30,IF(J28=2,'표-A3'!J30,IF(J28=3,'표-A3'!K30,"err")))</f>
        <v>9.58</v>
      </c>
      <c r="O28" s="101">
        <f t="shared" si="5"/>
        <v>0</v>
      </c>
      <c r="P28" s="353"/>
      <c r="Q28" s="90">
        <f t="shared" si="6"/>
        <v>0</v>
      </c>
      <c r="R28" s="389"/>
    </row>
    <row r="29" spans="1:18">
      <c r="A29" s="357"/>
      <c r="B29" s="360"/>
      <c r="C29" s="375"/>
      <c r="D29" s="378"/>
      <c r="E29" s="375"/>
      <c r="F29" s="357"/>
      <c r="G29" s="351"/>
      <c r="H29" s="344" t="s">
        <v>109</v>
      </c>
      <c r="I29" s="345"/>
      <c r="J29" s="427">
        <v>1</v>
      </c>
      <c r="K29" s="428"/>
      <c r="L29" s="118"/>
      <c r="M29" s="121" t="s">
        <v>154</v>
      </c>
      <c r="N29" s="106">
        <f>IF(J29=1,'표-A3'!I31,IF(J29=2,'표-A3'!J31,IF(J29=3,'표-A3'!K31,"err")))</f>
        <v>14.16</v>
      </c>
      <c r="O29" s="101">
        <f t="shared" si="5"/>
        <v>0</v>
      </c>
      <c r="P29" s="394"/>
      <c r="Q29" s="90">
        <f t="shared" si="6"/>
        <v>0</v>
      </c>
      <c r="R29" s="390"/>
    </row>
    <row r="30" spans="1:18">
      <c r="A30" s="342" t="s">
        <v>114</v>
      </c>
      <c r="B30" s="358">
        <f>SUM(L30:L32)</f>
        <v>0</v>
      </c>
      <c r="C30" s="373" t="s">
        <v>115</v>
      </c>
      <c r="D30" s="376">
        <v>39</v>
      </c>
      <c r="E30" s="373" t="s">
        <v>116</v>
      </c>
      <c r="F30" s="342" t="s">
        <v>423</v>
      </c>
      <c r="G30" s="349">
        <f>N68</f>
        <v>160707.95454545453</v>
      </c>
      <c r="H30" s="344" t="s">
        <v>117</v>
      </c>
      <c r="I30" s="413"/>
      <c r="J30" s="427">
        <v>3</v>
      </c>
      <c r="K30" s="428"/>
      <c r="L30" s="118"/>
      <c r="M30" s="121" t="s">
        <v>306</v>
      </c>
      <c r="N30" s="106">
        <f>IF(J30=1,'표-A3'!I32,IF(J30=2,'표-A3'!J32,IF(J30=3,'표-A3'!K32,"err")))</f>
        <v>0.97</v>
      </c>
      <c r="O30" s="101">
        <f>L30/D$30*N30</f>
        <v>0</v>
      </c>
      <c r="P30" s="399">
        <f>SUM(O30:O32)</f>
        <v>0</v>
      </c>
      <c r="Q30" s="90">
        <f>O30*G$30</f>
        <v>0</v>
      </c>
      <c r="R30" s="386">
        <f>SUM(Q30:Q32)</f>
        <v>0</v>
      </c>
    </row>
    <row r="31" spans="1:18">
      <c r="A31" s="356"/>
      <c r="B31" s="359"/>
      <c r="C31" s="374"/>
      <c r="D31" s="377"/>
      <c r="E31" s="374"/>
      <c r="F31" s="356"/>
      <c r="G31" s="350"/>
      <c r="H31" s="344" t="s">
        <v>104</v>
      </c>
      <c r="I31" s="413"/>
      <c r="J31" s="427">
        <v>1</v>
      </c>
      <c r="K31" s="428"/>
      <c r="L31" s="118"/>
      <c r="M31" s="121" t="s">
        <v>306</v>
      </c>
      <c r="N31" s="106">
        <f>IF(J31=1,'표-A3'!I33,IF(J31=2,'표-A3'!J33,IF(J31=3,'표-A3'!K33,"err")))</f>
        <v>1</v>
      </c>
      <c r="O31" s="101">
        <f t="shared" ref="O31:O32" si="7">L31/D$30*N31</f>
        <v>0</v>
      </c>
      <c r="P31" s="400"/>
      <c r="Q31" s="90">
        <f t="shared" ref="Q31:Q32" si="8">O31*G$30</f>
        <v>0</v>
      </c>
      <c r="R31" s="387"/>
    </row>
    <row r="32" spans="1:18">
      <c r="A32" s="356"/>
      <c r="B32" s="359"/>
      <c r="C32" s="374"/>
      <c r="D32" s="377"/>
      <c r="E32" s="374"/>
      <c r="F32" s="356"/>
      <c r="G32" s="350"/>
      <c r="H32" s="344" t="s">
        <v>113</v>
      </c>
      <c r="I32" s="413"/>
      <c r="J32" s="427">
        <v>3</v>
      </c>
      <c r="K32" s="428"/>
      <c r="L32" s="118"/>
      <c r="M32" s="121" t="s">
        <v>306</v>
      </c>
      <c r="N32" s="106">
        <f>IF(J32=1,'표-A3'!I34,IF(J32=2,'표-A3'!J34,IF(J32=3,'표-A3'!K34,"err")))</f>
        <v>2.74</v>
      </c>
      <c r="O32" s="101">
        <f t="shared" si="7"/>
        <v>0</v>
      </c>
      <c r="P32" s="400"/>
      <c r="Q32" s="90">
        <f t="shared" si="8"/>
        <v>0</v>
      </c>
      <c r="R32" s="387"/>
    </row>
    <row r="33" spans="1:18">
      <c r="A33" s="110" t="s">
        <v>124</v>
      </c>
      <c r="B33" s="98">
        <f>SUM(L33:L33)</f>
        <v>0</v>
      </c>
      <c r="C33" s="108" t="s">
        <v>125</v>
      </c>
      <c r="D33" s="109">
        <v>3031</v>
      </c>
      <c r="E33" s="108" t="s">
        <v>126</v>
      </c>
      <c r="F33" s="248" t="s">
        <v>441</v>
      </c>
      <c r="G33" s="131">
        <f>N68</f>
        <v>160707.95454545453</v>
      </c>
      <c r="H33" s="344" t="s">
        <v>173</v>
      </c>
      <c r="I33" s="413"/>
      <c r="J33" s="413"/>
      <c r="K33" s="345"/>
      <c r="L33" s="118"/>
      <c r="M33" s="121" t="s">
        <v>151</v>
      </c>
      <c r="N33" s="106">
        <f>'표-A3'!I35</f>
        <v>1</v>
      </c>
      <c r="O33" s="101">
        <f>L33/D$33*N33</f>
        <v>0</v>
      </c>
      <c r="P33" s="128">
        <f>SUM(O33:O33)</f>
        <v>0</v>
      </c>
      <c r="Q33" s="90">
        <f>O33*G$33</f>
        <v>0</v>
      </c>
      <c r="R33" s="111">
        <f>SUM(Q33:Q33)</f>
        <v>0</v>
      </c>
    </row>
    <row r="34" spans="1:18">
      <c r="A34" s="105" t="s">
        <v>129</v>
      </c>
      <c r="B34" s="98">
        <f>SUM(L34:L34)</f>
        <v>0</v>
      </c>
      <c r="C34" s="103" t="s">
        <v>130</v>
      </c>
      <c r="D34" s="104">
        <v>842</v>
      </c>
      <c r="E34" s="108" t="s">
        <v>131</v>
      </c>
      <c r="F34" s="249" t="s">
        <v>441</v>
      </c>
      <c r="G34" s="112">
        <f>N68</f>
        <v>160707.95454545453</v>
      </c>
      <c r="H34" s="344" t="s">
        <v>132</v>
      </c>
      <c r="I34" s="413"/>
      <c r="J34" s="413"/>
      <c r="K34" s="345"/>
      <c r="L34" s="118"/>
      <c r="M34" s="121" t="s">
        <v>159</v>
      </c>
      <c r="N34" s="106">
        <f>'표-A3'!I36</f>
        <v>1</v>
      </c>
      <c r="O34" s="102">
        <f>L34/D34*N34</f>
        <v>0</v>
      </c>
      <c r="P34" s="128">
        <f>SUM(O34:O34)</f>
        <v>0</v>
      </c>
      <c r="Q34" s="90">
        <f>O34*G34</f>
        <v>0</v>
      </c>
      <c r="R34" s="111">
        <f>SUM(Q34:Q34)</f>
        <v>0</v>
      </c>
    </row>
    <row r="35" spans="1:18">
      <c r="A35" s="110" t="s">
        <v>133</v>
      </c>
      <c r="B35" s="98">
        <f>SUM(L35:L35)</f>
        <v>0</v>
      </c>
      <c r="C35" s="108" t="s">
        <v>125</v>
      </c>
      <c r="D35" s="109">
        <v>2441</v>
      </c>
      <c r="E35" s="108" t="s">
        <v>126</v>
      </c>
      <c r="F35" s="248" t="s">
        <v>441</v>
      </c>
      <c r="G35" s="111">
        <f>N68</f>
        <v>160707.95454545453</v>
      </c>
      <c r="H35" s="434">
        <v>1</v>
      </c>
      <c r="I35" s="436"/>
      <c r="J35" s="436"/>
      <c r="K35" s="435"/>
      <c r="L35" s="118"/>
      <c r="M35" s="121" t="s">
        <v>151</v>
      </c>
      <c r="N35" s="106">
        <f>IF(H35=1,'표-A3'!I37,IF(H35=2,'표-A3'!J37,IF(H35=3,'표-A3'!K37,"err")))</f>
        <v>1</v>
      </c>
      <c r="O35" s="102">
        <f>L35/D$35*N35</f>
        <v>0</v>
      </c>
      <c r="P35" s="128">
        <f>SUM(O35:O35)</f>
        <v>0</v>
      </c>
      <c r="Q35" s="90">
        <f>O35*G$35</f>
        <v>0</v>
      </c>
      <c r="R35" s="111">
        <f>SUM(Q35:Q35)</f>
        <v>0</v>
      </c>
    </row>
    <row r="36" spans="1:18">
      <c r="A36" s="342" t="s">
        <v>134</v>
      </c>
      <c r="B36" s="358">
        <f>SUM(L36:L43)</f>
        <v>0</v>
      </c>
      <c r="C36" s="373" t="s">
        <v>125</v>
      </c>
      <c r="D36" s="376">
        <v>7353</v>
      </c>
      <c r="E36" s="373" t="s">
        <v>126</v>
      </c>
      <c r="F36" s="342" t="s">
        <v>441</v>
      </c>
      <c r="G36" s="349">
        <f>N68</f>
        <v>160707.95454545453</v>
      </c>
      <c r="H36" s="342" t="s">
        <v>323</v>
      </c>
      <c r="I36" s="431" t="s">
        <v>325</v>
      </c>
      <c r="J36" s="429" t="s">
        <v>14</v>
      </c>
      <c r="K36" s="429"/>
      <c r="L36" s="118"/>
      <c r="M36" s="121" t="s">
        <v>151</v>
      </c>
      <c r="N36" s="106">
        <f>'표-A3'!I38</f>
        <v>1</v>
      </c>
      <c r="O36" s="101">
        <f>L36/D$36*N36</f>
        <v>0</v>
      </c>
      <c r="P36" s="399">
        <f>SUM(O36:O43)</f>
        <v>0</v>
      </c>
      <c r="Q36" s="90">
        <f>O36*G$36</f>
        <v>0</v>
      </c>
      <c r="R36" s="386">
        <f>SUM(Q36:Q43)</f>
        <v>0</v>
      </c>
    </row>
    <row r="37" spans="1:18">
      <c r="A37" s="356"/>
      <c r="B37" s="359"/>
      <c r="C37" s="374"/>
      <c r="D37" s="377"/>
      <c r="E37" s="374"/>
      <c r="F37" s="356"/>
      <c r="G37" s="350"/>
      <c r="H37" s="356"/>
      <c r="I37" s="432"/>
      <c r="J37" s="429" t="s">
        <v>330</v>
      </c>
      <c r="K37" s="429"/>
      <c r="L37" s="118"/>
      <c r="M37" s="121" t="s">
        <v>151</v>
      </c>
      <c r="N37" s="106">
        <f>'표-A3'!I39</f>
        <v>1.32</v>
      </c>
      <c r="O37" s="101">
        <f t="shared" ref="O37:O43" si="9">L37/D$36*N37</f>
        <v>0</v>
      </c>
      <c r="P37" s="430"/>
      <c r="Q37" s="90">
        <f t="shared" ref="Q37:Q43" si="10">O37*G$36</f>
        <v>0</v>
      </c>
      <c r="R37" s="395"/>
    </row>
    <row r="38" spans="1:18" ht="16.5" customHeight="1">
      <c r="A38" s="356"/>
      <c r="B38" s="359"/>
      <c r="C38" s="374"/>
      <c r="D38" s="377"/>
      <c r="E38" s="374"/>
      <c r="F38" s="356"/>
      <c r="G38" s="350"/>
      <c r="H38" s="356"/>
      <c r="I38" s="431" t="s">
        <v>326</v>
      </c>
      <c r="J38" s="429" t="s">
        <v>14</v>
      </c>
      <c r="K38" s="429"/>
      <c r="L38" s="118"/>
      <c r="M38" s="121" t="s">
        <v>151</v>
      </c>
      <c r="N38" s="106">
        <f>'표-A3'!I40</f>
        <v>1.53</v>
      </c>
      <c r="O38" s="101">
        <f t="shared" si="9"/>
        <v>0</v>
      </c>
      <c r="P38" s="430"/>
      <c r="Q38" s="90">
        <f t="shared" si="10"/>
        <v>0</v>
      </c>
      <c r="R38" s="395"/>
    </row>
    <row r="39" spans="1:18" ht="16.5" customHeight="1">
      <c r="A39" s="356"/>
      <c r="B39" s="359"/>
      <c r="C39" s="374"/>
      <c r="D39" s="377"/>
      <c r="E39" s="374"/>
      <c r="F39" s="356"/>
      <c r="G39" s="350"/>
      <c r="H39" s="357"/>
      <c r="I39" s="432"/>
      <c r="J39" s="429" t="s">
        <v>330</v>
      </c>
      <c r="K39" s="429"/>
      <c r="L39" s="118"/>
      <c r="M39" s="121" t="s">
        <v>151</v>
      </c>
      <c r="N39" s="106">
        <f>'표-A3'!I41</f>
        <v>2.02</v>
      </c>
      <c r="O39" s="101">
        <f t="shared" si="9"/>
        <v>0</v>
      </c>
      <c r="P39" s="430"/>
      <c r="Q39" s="90">
        <f t="shared" si="10"/>
        <v>0</v>
      </c>
      <c r="R39" s="395"/>
    </row>
    <row r="40" spans="1:18" ht="16.5" customHeight="1">
      <c r="A40" s="356"/>
      <c r="B40" s="359"/>
      <c r="C40" s="374"/>
      <c r="D40" s="377"/>
      <c r="E40" s="374"/>
      <c r="F40" s="356"/>
      <c r="G40" s="350"/>
      <c r="H40" s="342" t="s">
        <v>324</v>
      </c>
      <c r="I40" s="431" t="s">
        <v>325</v>
      </c>
      <c r="J40" s="429" t="s">
        <v>14</v>
      </c>
      <c r="K40" s="429"/>
      <c r="L40" s="118"/>
      <c r="M40" s="121" t="s">
        <v>151</v>
      </c>
      <c r="N40" s="106">
        <f>'표-A3'!I42</f>
        <v>1.47</v>
      </c>
      <c r="O40" s="101">
        <f t="shared" si="9"/>
        <v>0</v>
      </c>
      <c r="P40" s="430"/>
      <c r="Q40" s="90">
        <f t="shared" si="10"/>
        <v>0</v>
      </c>
      <c r="R40" s="395"/>
    </row>
    <row r="41" spans="1:18" ht="16.5" customHeight="1">
      <c r="A41" s="356"/>
      <c r="B41" s="359"/>
      <c r="C41" s="374"/>
      <c r="D41" s="377"/>
      <c r="E41" s="374"/>
      <c r="F41" s="356"/>
      <c r="G41" s="350"/>
      <c r="H41" s="356"/>
      <c r="I41" s="432"/>
      <c r="J41" s="429" t="s">
        <v>330</v>
      </c>
      <c r="K41" s="429"/>
      <c r="L41" s="118"/>
      <c r="M41" s="121" t="s">
        <v>151</v>
      </c>
      <c r="N41" s="106">
        <f>'표-A3'!I43</f>
        <v>1.94</v>
      </c>
      <c r="O41" s="101">
        <f t="shared" si="9"/>
        <v>0</v>
      </c>
      <c r="P41" s="430"/>
      <c r="Q41" s="90">
        <f t="shared" si="10"/>
        <v>0</v>
      </c>
      <c r="R41" s="395"/>
    </row>
    <row r="42" spans="1:18" ht="16.5" customHeight="1">
      <c r="A42" s="356"/>
      <c r="B42" s="359"/>
      <c r="C42" s="374"/>
      <c r="D42" s="377"/>
      <c r="E42" s="374"/>
      <c r="F42" s="356"/>
      <c r="G42" s="350"/>
      <c r="H42" s="356"/>
      <c r="I42" s="431" t="s">
        <v>326</v>
      </c>
      <c r="J42" s="429" t="s">
        <v>14</v>
      </c>
      <c r="K42" s="429"/>
      <c r="L42" s="118"/>
      <c r="M42" s="121" t="s">
        <v>151</v>
      </c>
      <c r="N42" s="106">
        <f>'표-A3'!I44</f>
        <v>3.18</v>
      </c>
      <c r="O42" s="101">
        <f t="shared" si="9"/>
        <v>0</v>
      </c>
      <c r="P42" s="430"/>
      <c r="Q42" s="90">
        <f t="shared" si="10"/>
        <v>0</v>
      </c>
      <c r="R42" s="395"/>
    </row>
    <row r="43" spans="1:18" ht="16.5" customHeight="1">
      <c r="A43" s="357"/>
      <c r="B43" s="360"/>
      <c r="C43" s="375"/>
      <c r="D43" s="378"/>
      <c r="E43" s="375"/>
      <c r="F43" s="357"/>
      <c r="G43" s="351"/>
      <c r="H43" s="357"/>
      <c r="I43" s="432"/>
      <c r="J43" s="429" t="s">
        <v>330</v>
      </c>
      <c r="K43" s="429"/>
      <c r="L43" s="118"/>
      <c r="M43" s="121" t="s">
        <v>151</v>
      </c>
      <c r="N43" s="106">
        <f>'표-A3'!I45</f>
        <v>4.2</v>
      </c>
      <c r="O43" s="101">
        <f t="shared" si="9"/>
        <v>0</v>
      </c>
      <c r="P43" s="405"/>
      <c r="Q43" s="90">
        <f t="shared" si="10"/>
        <v>0</v>
      </c>
      <c r="R43" s="388"/>
    </row>
    <row r="44" spans="1:18">
      <c r="A44" s="342" t="s">
        <v>327</v>
      </c>
      <c r="B44" s="358">
        <f>SUM(L44:L51)</f>
        <v>0</v>
      </c>
      <c r="C44" s="373" t="s">
        <v>125</v>
      </c>
      <c r="D44" s="376">
        <v>21792</v>
      </c>
      <c r="E44" s="373" t="s">
        <v>126</v>
      </c>
      <c r="F44" s="342" t="s">
        <v>441</v>
      </c>
      <c r="G44" s="349">
        <f>N68</f>
        <v>160707.95454545453</v>
      </c>
      <c r="H44" s="342" t="s">
        <v>323</v>
      </c>
      <c r="I44" s="431" t="s">
        <v>325</v>
      </c>
      <c r="J44" s="84" t="s">
        <v>14</v>
      </c>
      <c r="K44" s="83">
        <v>1</v>
      </c>
      <c r="L44" s="118"/>
      <c r="M44" s="121" t="s">
        <v>151</v>
      </c>
      <c r="N44" s="106">
        <f>IF(K44=1,'표-A3'!I46,IF(K44=2,'표-A3'!J46,IF(K44=3,'표-A3'!K46,"err")))</f>
        <v>1</v>
      </c>
      <c r="O44" s="101">
        <f>L44/D$44*N44</f>
        <v>0</v>
      </c>
      <c r="P44" s="437">
        <f>SUM(O44:O51)</f>
        <v>0</v>
      </c>
      <c r="Q44" s="90">
        <f>O44*G$44</f>
        <v>0</v>
      </c>
      <c r="R44" s="438">
        <f>SUM(Q44:Q51)</f>
        <v>0</v>
      </c>
    </row>
    <row r="45" spans="1:18">
      <c r="A45" s="356"/>
      <c r="B45" s="359"/>
      <c r="C45" s="374"/>
      <c r="D45" s="377"/>
      <c r="E45" s="374"/>
      <c r="F45" s="356"/>
      <c r="G45" s="350"/>
      <c r="H45" s="356"/>
      <c r="I45" s="432"/>
      <c r="J45" s="84" t="s">
        <v>330</v>
      </c>
      <c r="K45" s="83">
        <v>1</v>
      </c>
      <c r="L45" s="118"/>
      <c r="M45" s="121" t="s">
        <v>151</v>
      </c>
      <c r="N45" s="106">
        <f>IF(K45=1,'표-A3'!I47,IF(K45=2,'표-A3'!J47,IF(K45=3,'표-A3'!K47,"err")))</f>
        <v>1.33</v>
      </c>
      <c r="O45" s="101">
        <f t="shared" ref="O45:O51" si="11">L45/D$44*N45</f>
        <v>0</v>
      </c>
      <c r="P45" s="437"/>
      <c r="Q45" s="90">
        <f t="shared" ref="Q45:Q51" si="12">O45*G$44</f>
        <v>0</v>
      </c>
      <c r="R45" s="439"/>
    </row>
    <row r="46" spans="1:18">
      <c r="A46" s="356"/>
      <c r="B46" s="359"/>
      <c r="C46" s="374"/>
      <c r="D46" s="377"/>
      <c r="E46" s="374"/>
      <c r="F46" s="356"/>
      <c r="G46" s="350"/>
      <c r="H46" s="356"/>
      <c r="I46" s="431" t="s">
        <v>326</v>
      </c>
      <c r="J46" s="84" t="s">
        <v>14</v>
      </c>
      <c r="K46" s="83">
        <v>1</v>
      </c>
      <c r="L46" s="118"/>
      <c r="M46" s="121" t="s">
        <v>151</v>
      </c>
      <c r="N46" s="106">
        <f>IF(K46=1,'표-A3'!I48,IF(K46=2,'표-A3'!J48,IF(K46=3,'표-A3'!K48,"err")))</f>
        <v>1.81</v>
      </c>
      <c r="O46" s="101">
        <f t="shared" si="11"/>
        <v>0</v>
      </c>
      <c r="P46" s="437"/>
      <c r="Q46" s="90">
        <f t="shared" si="12"/>
        <v>0</v>
      </c>
      <c r="R46" s="439"/>
    </row>
    <row r="47" spans="1:18">
      <c r="A47" s="356"/>
      <c r="B47" s="359"/>
      <c r="C47" s="374"/>
      <c r="D47" s="377"/>
      <c r="E47" s="374"/>
      <c r="F47" s="356"/>
      <c r="G47" s="350"/>
      <c r="H47" s="357"/>
      <c r="I47" s="432"/>
      <c r="J47" s="84" t="s">
        <v>330</v>
      </c>
      <c r="K47" s="83">
        <v>1</v>
      </c>
      <c r="L47" s="118"/>
      <c r="M47" s="121" t="s">
        <v>151</v>
      </c>
      <c r="N47" s="106">
        <f>IF(K47=1,'표-A3'!I49,IF(K47=2,'표-A3'!J49,IF(K47=3,'표-A3'!K49,"err")))</f>
        <v>2.41</v>
      </c>
      <c r="O47" s="101">
        <f t="shared" si="11"/>
        <v>0</v>
      </c>
      <c r="P47" s="437"/>
      <c r="Q47" s="90">
        <f t="shared" si="12"/>
        <v>0</v>
      </c>
      <c r="R47" s="439"/>
    </row>
    <row r="48" spans="1:18">
      <c r="A48" s="356"/>
      <c r="B48" s="359"/>
      <c r="C48" s="374"/>
      <c r="D48" s="377"/>
      <c r="E48" s="374"/>
      <c r="F48" s="356"/>
      <c r="G48" s="350"/>
      <c r="H48" s="342" t="s">
        <v>324</v>
      </c>
      <c r="I48" s="431" t="s">
        <v>325</v>
      </c>
      <c r="J48" s="84" t="s">
        <v>14</v>
      </c>
      <c r="K48" s="83">
        <v>1</v>
      </c>
      <c r="L48" s="118"/>
      <c r="M48" s="121" t="s">
        <v>151</v>
      </c>
      <c r="N48" s="106">
        <f>IF(K48=1,'표-A3'!I50,IF(K48=2,'표-A3'!J50,IF(K48=3,'표-A3'!K50,"err")))</f>
        <v>1.6</v>
      </c>
      <c r="O48" s="101">
        <f t="shared" si="11"/>
        <v>0</v>
      </c>
      <c r="P48" s="437"/>
      <c r="Q48" s="90">
        <f t="shared" si="12"/>
        <v>0</v>
      </c>
      <c r="R48" s="439"/>
    </row>
    <row r="49" spans="1:18">
      <c r="A49" s="356"/>
      <c r="B49" s="359"/>
      <c r="C49" s="374"/>
      <c r="D49" s="377"/>
      <c r="E49" s="374"/>
      <c r="F49" s="356"/>
      <c r="G49" s="350"/>
      <c r="H49" s="356"/>
      <c r="I49" s="432"/>
      <c r="J49" s="84" t="s">
        <v>330</v>
      </c>
      <c r="K49" s="83">
        <v>1</v>
      </c>
      <c r="L49" s="118"/>
      <c r="M49" s="121" t="s">
        <v>151</v>
      </c>
      <c r="N49" s="106">
        <f>IF(K49=1,'표-A3'!I51,IF(K49=2,'표-A3'!J51,IF(K49=3,'표-A3'!K51,"err")))</f>
        <v>2.13</v>
      </c>
      <c r="O49" s="101">
        <f t="shared" si="11"/>
        <v>0</v>
      </c>
      <c r="P49" s="437"/>
      <c r="Q49" s="90">
        <f t="shared" si="12"/>
        <v>0</v>
      </c>
      <c r="R49" s="439"/>
    </row>
    <row r="50" spans="1:18">
      <c r="A50" s="356"/>
      <c r="B50" s="359"/>
      <c r="C50" s="374"/>
      <c r="D50" s="377"/>
      <c r="E50" s="374"/>
      <c r="F50" s="356"/>
      <c r="G50" s="350"/>
      <c r="H50" s="356"/>
      <c r="I50" s="431" t="s">
        <v>326</v>
      </c>
      <c r="J50" s="84" t="s">
        <v>14</v>
      </c>
      <c r="K50" s="83">
        <v>1</v>
      </c>
      <c r="L50" s="118"/>
      <c r="M50" s="121" t="s">
        <v>151</v>
      </c>
      <c r="N50" s="106">
        <f>IF(K50=1,'표-A3'!I52,IF(K50=2,'표-A3'!J52,IF(K50=3,'표-A3'!K52,"err")))</f>
        <v>2.58</v>
      </c>
      <c r="O50" s="101">
        <f t="shared" si="11"/>
        <v>0</v>
      </c>
      <c r="P50" s="437"/>
      <c r="Q50" s="90">
        <f t="shared" si="12"/>
        <v>0</v>
      </c>
      <c r="R50" s="439"/>
    </row>
    <row r="51" spans="1:18">
      <c r="A51" s="357"/>
      <c r="B51" s="360"/>
      <c r="C51" s="375"/>
      <c r="D51" s="378"/>
      <c r="E51" s="375"/>
      <c r="F51" s="357"/>
      <c r="G51" s="351"/>
      <c r="H51" s="357"/>
      <c r="I51" s="432"/>
      <c r="J51" s="84" t="s">
        <v>330</v>
      </c>
      <c r="K51" s="83">
        <v>1</v>
      </c>
      <c r="L51" s="118"/>
      <c r="M51" s="121" t="s">
        <v>151</v>
      </c>
      <c r="N51" s="106">
        <f>IF(K51=1,'표-A3'!I53,IF(K51=2,'표-A3'!J53,IF(K51=3,'표-A3'!K53,"err")))</f>
        <v>3.43</v>
      </c>
      <c r="O51" s="101">
        <f t="shared" si="11"/>
        <v>0</v>
      </c>
      <c r="P51" s="437"/>
      <c r="Q51" s="90">
        <f t="shared" si="12"/>
        <v>0</v>
      </c>
      <c r="R51" s="440"/>
    </row>
    <row r="52" spans="1:18">
      <c r="A52" s="342" t="s">
        <v>328</v>
      </c>
      <c r="B52" s="358">
        <f>SUM(L52:L59)</f>
        <v>0</v>
      </c>
      <c r="C52" s="373" t="s">
        <v>151</v>
      </c>
      <c r="D52" s="376">
        <v>16052</v>
      </c>
      <c r="E52" s="373" t="s">
        <v>329</v>
      </c>
      <c r="F52" s="342" t="s">
        <v>442</v>
      </c>
      <c r="G52" s="349">
        <f>N68</f>
        <v>160707.95454545453</v>
      </c>
      <c r="H52" s="342" t="s">
        <v>323</v>
      </c>
      <c r="I52" s="431" t="s">
        <v>325</v>
      </c>
      <c r="J52" s="84" t="s">
        <v>14</v>
      </c>
      <c r="K52" s="83">
        <v>1</v>
      </c>
      <c r="L52" s="118"/>
      <c r="M52" s="121" t="s">
        <v>151</v>
      </c>
      <c r="N52" s="106">
        <f>IF(K52=1,'표-A3'!I54,IF(K52=2,'표-A3'!J54,IF(K52=3,'표-A3'!K54,"err")))</f>
        <v>1</v>
      </c>
      <c r="O52" s="101">
        <f>L52/D$52*N52</f>
        <v>0</v>
      </c>
      <c r="P52" s="441">
        <f>SUM(O52:O59)</f>
        <v>0</v>
      </c>
      <c r="Q52" s="90">
        <f>O52*G$52</f>
        <v>0</v>
      </c>
      <c r="R52" s="438">
        <f>SUM(Q52:Q59)</f>
        <v>0</v>
      </c>
    </row>
    <row r="53" spans="1:18">
      <c r="A53" s="356"/>
      <c r="B53" s="359"/>
      <c r="C53" s="374"/>
      <c r="D53" s="377"/>
      <c r="E53" s="374"/>
      <c r="F53" s="356"/>
      <c r="G53" s="350"/>
      <c r="H53" s="356"/>
      <c r="I53" s="432"/>
      <c r="J53" s="84" t="s">
        <v>330</v>
      </c>
      <c r="K53" s="83">
        <v>1</v>
      </c>
      <c r="L53" s="118"/>
      <c r="M53" s="121" t="s">
        <v>151</v>
      </c>
      <c r="N53" s="106">
        <f>IF(K53=1,'표-A3'!I55,IF(K53=2,'표-A3'!J55,IF(K53=3,'표-A3'!K55,"err")))</f>
        <v>1.3</v>
      </c>
      <c r="O53" s="101">
        <f t="shared" ref="O53:O59" si="13">L53/D$52*N53</f>
        <v>0</v>
      </c>
      <c r="P53" s="442"/>
      <c r="Q53" s="90">
        <f t="shared" ref="Q53:Q59" si="14">O53*G$52</f>
        <v>0</v>
      </c>
      <c r="R53" s="439"/>
    </row>
    <row r="54" spans="1:18">
      <c r="A54" s="356"/>
      <c r="B54" s="359"/>
      <c r="C54" s="374"/>
      <c r="D54" s="377"/>
      <c r="E54" s="374"/>
      <c r="F54" s="356"/>
      <c r="G54" s="350"/>
      <c r="H54" s="356"/>
      <c r="I54" s="431" t="s">
        <v>326</v>
      </c>
      <c r="J54" s="84" t="s">
        <v>14</v>
      </c>
      <c r="K54" s="83">
        <v>1</v>
      </c>
      <c r="L54" s="118"/>
      <c r="M54" s="121" t="s">
        <v>151</v>
      </c>
      <c r="N54" s="106">
        <f>IF(K54=1,'표-A3'!I56,IF(K54=2,'표-A3'!J56,IF(K54=3,'표-A3'!K56,"err")))</f>
        <v>1.66</v>
      </c>
      <c r="O54" s="101">
        <f t="shared" si="13"/>
        <v>0</v>
      </c>
      <c r="P54" s="442"/>
      <c r="Q54" s="90">
        <f t="shared" si="14"/>
        <v>0</v>
      </c>
      <c r="R54" s="439"/>
    </row>
    <row r="55" spans="1:18">
      <c r="A55" s="356"/>
      <c r="B55" s="359"/>
      <c r="C55" s="374"/>
      <c r="D55" s="377"/>
      <c r="E55" s="374"/>
      <c r="F55" s="356"/>
      <c r="G55" s="350"/>
      <c r="H55" s="357"/>
      <c r="I55" s="432"/>
      <c r="J55" s="84" t="s">
        <v>330</v>
      </c>
      <c r="K55" s="83">
        <v>1</v>
      </c>
      <c r="L55" s="118"/>
      <c r="M55" s="121" t="s">
        <v>151</v>
      </c>
      <c r="N55" s="106">
        <f>IF(K55=1,'표-A3'!I57,IF(K55=2,'표-A3'!J57,IF(K55=3,'표-A3'!K57,"err")))</f>
        <v>2.16</v>
      </c>
      <c r="O55" s="101">
        <f t="shared" si="13"/>
        <v>0</v>
      </c>
      <c r="P55" s="442"/>
      <c r="Q55" s="90">
        <f t="shared" si="14"/>
        <v>0</v>
      </c>
      <c r="R55" s="439"/>
    </row>
    <row r="56" spans="1:18">
      <c r="A56" s="356"/>
      <c r="B56" s="359"/>
      <c r="C56" s="374"/>
      <c r="D56" s="377"/>
      <c r="E56" s="374"/>
      <c r="F56" s="356"/>
      <c r="G56" s="350"/>
      <c r="H56" s="342" t="s">
        <v>324</v>
      </c>
      <c r="I56" s="431" t="s">
        <v>325</v>
      </c>
      <c r="J56" s="84" t="s">
        <v>14</v>
      </c>
      <c r="K56" s="83">
        <v>1</v>
      </c>
      <c r="L56" s="118"/>
      <c r="M56" s="121" t="s">
        <v>151</v>
      </c>
      <c r="N56" s="106">
        <f>IF(K56=1,'표-A3'!I58,IF(K56=2,'표-A3'!J58,IF(K56=3,'표-A3'!K58,"err")))</f>
        <v>1.67</v>
      </c>
      <c r="O56" s="101">
        <f t="shared" si="13"/>
        <v>0</v>
      </c>
      <c r="P56" s="442"/>
      <c r="Q56" s="90">
        <f t="shared" si="14"/>
        <v>0</v>
      </c>
      <c r="R56" s="439"/>
    </row>
    <row r="57" spans="1:18">
      <c r="A57" s="356"/>
      <c r="B57" s="359"/>
      <c r="C57" s="374"/>
      <c r="D57" s="377"/>
      <c r="E57" s="374"/>
      <c r="F57" s="356"/>
      <c r="G57" s="350"/>
      <c r="H57" s="356"/>
      <c r="I57" s="432"/>
      <c r="J57" s="84" t="s">
        <v>330</v>
      </c>
      <c r="K57" s="83">
        <v>1</v>
      </c>
      <c r="L57" s="118"/>
      <c r="M57" s="121" t="s">
        <v>151</v>
      </c>
      <c r="N57" s="106">
        <f>IF(K57=1,'표-A3'!I59,IF(K57=2,'표-A3'!J59,IF(K57=3,'표-A3'!K59,"err")))</f>
        <v>2.17</v>
      </c>
      <c r="O57" s="101">
        <f t="shared" si="13"/>
        <v>0</v>
      </c>
      <c r="P57" s="442"/>
      <c r="Q57" s="90">
        <f t="shared" si="14"/>
        <v>0</v>
      </c>
      <c r="R57" s="439"/>
    </row>
    <row r="58" spans="1:18">
      <c r="A58" s="356"/>
      <c r="B58" s="359"/>
      <c r="C58" s="374"/>
      <c r="D58" s="377"/>
      <c r="E58" s="374"/>
      <c r="F58" s="356"/>
      <c r="G58" s="350"/>
      <c r="H58" s="356"/>
      <c r="I58" s="431" t="s">
        <v>326</v>
      </c>
      <c r="J58" s="84" t="s">
        <v>14</v>
      </c>
      <c r="K58" s="83">
        <v>1</v>
      </c>
      <c r="L58" s="118"/>
      <c r="M58" s="121" t="s">
        <v>151</v>
      </c>
      <c r="N58" s="106">
        <f>IF(K58=1,'표-A3'!I60,IF(K58=2,'표-A3'!J60,IF(K58=3,'표-A3'!K60,"err")))</f>
        <v>2.4</v>
      </c>
      <c r="O58" s="101">
        <f t="shared" si="13"/>
        <v>0</v>
      </c>
      <c r="P58" s="442"/>
      <c r="Q58" s="90">
        <f t="shared" si="14"/>
        <v>0</v>
      </c>
      <c r="R58" s="439"/>
    </row>
    <row r="59" spans="1:18">
      <c r="A59" s="357"/>
      <c r="B59" s="360"/>
      <c r="C59" s="375"/>
      <c r="D59" s="378"/>
      <c r="E59" s="375"/>
      <c r="F59" s="357"/>
      <c r="G59" s="351"/>
      <c r="H59" s="357"/>
      <c r="I59" s="432"/>
      <c r="J59" s="84" t="s">
        <v>330</v>
      </c>
      <c r="K59" s="83">
        <v>1</v>
      </c>
      <c r="L59" s="118"/>
      <c r="M59" s="121" t="s">
        <v>151</v>
      </c>
      <c r="N59" s="106">
        <f>IF(K59=1,'표-A3'!I61,IF(K59=2,'표-A3'!J61,IF(K59=3,'표-A3'!K61,"err")))</f>
        <v>3.12</v>
      </c>
      <c r="O59" s="101">
        <f t="shared" si="13"/>
        <v>0</v>
      </c>
      <c r="P59" s="443"/>
      <c r="Q59" s="90">
        <f t="shared" si="14"/>
        <v>0</v>
      </c>
      <c r="R59" s="440"/>
    </row>
    <row r="60" spans="1:18">
      <c r="A60" s="342" t="s">
        <v>140</v>
      </c>
      <c r="B60" s="358">
        <f>SUM(L60:L61)</f>
        <v>0</v>
      </c>
      <c r="C60" s="373" t="s">
        <v>11</v>
      </c>
      <c r="D60" s="376">
        <v>134</v>
      </c>
      <c r="E60" s="373" t="s">
        <v>96</v>
      </c>
      <c r="F60" s="342" t="s">
        <v>441</v>
      </c>
      <c r="G60" s="349">
        <f>N68</f>
        <v>160707.95454545453</v>
      </c>
      <c r="H60" s="391" t="s">
        <v>104</v>
      </c>
      <c r="I60" s="392"/>
      <c r="J60" s="392"/>
      <c r="K60" s="392"/>
      <c r="L60" s="118"/>
      <c r="M60" s="121" t="s">
        <v>154</v>
      </c>
      <c r="N60" s="106">
        <f>'표-A3'!I62</f>
        <v>1</v>
      </c>
      <c r="O60" s="101">
        <f>L60/D$60*N60</f>
        <v>0</v>
      </c>
      <c r="P60" s="399">
        <f>SUM(O60:O61)</f>
        <v>0</v>
      </c>
      <c r="Q60" s="90">
        <f>O60*G$60</f>
        <v>0</v>
      </c>
      <c r="R60" s="386">
        <f>SUM(Q60:Q61)</f>
        <v>0</v>
      </c>
    </row>
    <row r="61" spans="1:18">
      <c r="A61" s="357"/>
      <c r="B61" s="360"/>
      <c r="C61" s="375"/>
      <c r="D61" s="378"/>
      <c r="E61" s="375"/>
      <c r="F61" s="357"/>
      <c r="G61" s="351"/>
      <c r="H61" s="391" t="s">
        <v>113</v>
      </c>
      <c r="I61" s="392"/>
      <c r="J61" s="392"/>
      <c r="K61" s="392"/>
      <c r="L61" s="118"/>
      <c r="M61" s="121" t="s">
        <v>154</v>
      </c>
      <c r="N61" s="106">
        <f>'표-A3'!I63</f>
        <v>1.5</v>
      </c>
      <c r="O61" s="101">
        <f>L61/D$60*N61</f>
        <v>0</v>
      </c>
      <c r="P61" s="404"/>
      <c r="Q61" s="90">
        <f t="shared" ref="Q61" si="15">O61*G$60</f>
        <v>0</v>
      </c>
      <c r="R61" s="401"/>
    </row>
    <row r="62" spans="1:18">
      <c r="A62" s="342" t="s">
        <v>141</v>
      </c>
      <c r="B62" s="358">
        <f>SUM(L62:L63)</f>
        <v>0</v>
      </c>
      <c r="C62" s="373" t="s">
        <v>11</v>
      </c>
      <c r="D62" s="376">
        <v>183</v>
      </c>
      <c r="E62" s="373" t="s">
        <v>96</v>
      </c>
      <c r="F62" s="342" t="s">
        <v>441</v>
      </c>
      <c r="G62" s="349">
        <f>N68</f>
        <v>160707.95454545453</v>
      </c>
      <c r="H62" s="344" t="s">
        <v>104</v>
      </c>
      <c r="I62" s="345"/>
      <c r="J62" s="434">
        <v>1</v>
      </c>
      <c r="K62" s="435"/>
      <c r="L62" s="118"/>
      <c r="M62" s="121" t="s">
        <v>154</v>
      </c>
      <c r="N62" s="106">
        <f>IF(J62=1,'표-A3'!I64,IF(J62=2,'표-A3'!J64,IF(J62=3,'표-A3'!K64,"err")))</f>
        <v>1</v>
      </c>
      <c r="O62" s="101">
        <f>L62/D$62*N62</f>
        <v>0</v>
      </c>
      <c r="P62" s="399">
        <f>SUM(O62:O63)</f>
        <v>0</v>
      </c>
      <c r="Q62" s="90">
        <f>O62*G$62</f>
        <v>0</v>
      </c>
      <c r="R62" s="386">
        <f>SUM(Q62:Q63)</f>
        <v>0</v>
      </c>
    </row>
    <row r="63" spans="1:18">
      <c r="A63" s="357"/>
      <c r="B63" s="360"/>
      <c r="C63" s="375"/>
      <c r="D63" s="378"/>
      <c r="E63" s="375"/>
      <c r="F63" s="357"/>
      <c r="G63" s="351"/>
      <c r="H63" s="344" t="s">
        <v>113</v>
      </c>
      <c r="I63" s="345"/>
      <c r="J63" s="434">
        <v>1</v>
      </c>
      <c r="K63" s="435"/>
      <c r="L63" s="118"/>
      <c r="M63" s="121" t="s">
        <v>154</v>
      </c>
      <c r="N63" s="106">
        <f>IF(J63=1,'표-A3'!I65,IF(J63=2,'표-A3'!J65,IF(J63=3,'표-A3'!K65,"err")))</f>
        <v>1.56</v>
      </c>
      <c r="O63" s="101">
        <f t="shared" ref="O63" si="16">L63/D$62*N63</f>
        <v>0</v>
      </c>
      <c r="P63" s="404"/>
      <c r="Q63" s="90">
        <f t="shared" ref="Q63" si="17">O63*G$62</f>
        <v>0</v>
      </c>
      <c r="R63" s="401"/>
    </row>
    <row r="64" spans="1:18">
      <c r="A64" s="342" t="s">
        <v>142</v>
      </c>
      <c r="B64" s="358">
        <f>SUM(L64:L66)</f>
        <v>0</v>
      </c>
      <c r="C64" s="373" t="s">
        <v>115</v>
      </c>
      <c r="D64" s="376">
        <v>59</v>
      </c>
      <c r="E64" s="373" t="s">
        <v>116</v>
      </c>
      <c r="F64" s="342" t="s">
        <v>442</v>
      </c>
      <c r="G64" s="349">
        <f>N68</f>
        <v>160707.95454545453</v>
      </c>
      <c r="H64" s="391" t="s">
        <v>143</v>
      </c>
      <c r="I64" s="392"/>
      <c r="J64" s="392"/>
      <c r="K64" s="392"/>
      <c r="L64" s="118"/>
      <c r="M64" s="121" t="s">
        <v>306</v>
      </c>
      <c r="N64" s="106">
        <f>'표-A3'!I66</f>
        <v>0.7</v>
      </c>
      <c r="O64" s="101">
        <f>L64/D$64*N64</f>
        <v>0</v>
      </c>
      <c r="P64" s="399">
        <f>SUM(O64:O66)</f>
        <v>0</v>
      </c>
      <c r="Q64" s="90">
        <f>O64*G$64</f>
        <v>0</v>
      </c>
      <c r="R64" s="386">
        <f>SUM(Q64:Q66)</f>
        <v>0</v>
      </c>
    </row>
    <row r="65" spans="1:18">
      <c r="A65" s="356"/>
      <c r="B65" s="359"/>
      <c r="C65" s="374"/>
      <c r="D65" s="377"/>
      <c r="E65" s="374"/>
      <c r="F65" s="356"/>
      <c r="G65" s="350"/>
      <c r="H65" s="391" t="s">
        <v>144</v>
      </c>
      <c r="I65" s="392"/>
      <c r="J65" s="392"/>
      <c r="K65" s="392"/>
      <c r="L65" s="118"/>
      <c r="M65" s="121" t="s">
        <v>306</v>
      </c>
      <c r="N65" s="106">
        <f>'표-A3'!I67</f>
        <v>1</v>
      </c>
      <c r="O65" s="101">
        <f t="shared" ref="O65:O66" si="18">L65/D$64*N65</f>
        <v>0</v>
      </c>
      <c r="P65" s="400"/>
      <c r="Q65" s="90">
        <f t="shared" ref="Q65:Q66" si="19">O65*G$64</f>
        <v>0</v>
      </c>
      <c r="R65" s="387"/>
    </row>
    <row r="66" spans="1:18">
      <c r="A66" s="357"/>
      <c r="B66" s="360"/>
      <c r="C66" s="375"/>
      <c r="D66" s="378"/>
      <c r="E66" s="375"/>
      <c r="F66" s="357"/>
      <c r="G66" s="351"/>
      <c r="H66" s="391" t="s">
        <v>145</v>
      </c>
      <c r="I66" s="392"/>
      <c r="J66" s="392"/>
      <c r="K66" s="392"/>
      <c r="L66" s="118"/>
      <c r="M66" s="121" t="s">
        <v>306</v>
      </c>
      <c r="N66" s="106">
        <f>'표-A3'!I68</f>
        <v>1.41</v>
      </c>
      <c r="O66" s="101">
        <f t="shared" si="18"/>
        <v>0</v>
      </c>
      <c r="P66" s="404"/>
      <c r="Q66" s="90">
        <f t="shared" si="19"/>
        <v>0</v>
      </c>
      <c r="R66" s="401"/>
    </row>
    <row r="67" spans="1:18" ht="21" customHeight="1">
      <c r="A67" s="416" t="s">
        <v>339</v>
      </c>
      <c r="B67" s="417"/>
      <c r="C67" s="417"/>
      <c r="D67" s="417"/>
      <c r="E67" s="417"/>
      <c r="F67" s="417"/>
      <c r="G67" s="417"/>
      <c r="H67" s="417"/>
      <c r="I67" s="417"/>
      <c r="J67" s="417"/>
      <c r="K67" s="418"/>
      <c r="L67" s="414" t="s">
        <v>438</v>
      </c>
      <c r="M67" s="415"/>
      <c r="N67" s="113">
        <f>'표-인건비'!D4</f>
        <v>320539.76515151514</v>
      </c>
      <c r="O67" s="114">
        <f>SUM(O22:O25)</f>
        <v>0</v>
      </c>
      <c r="P67" s="116" t="s">
        <v>147</v>
      </c>
      <c r="Q67" s="89">
        <f>SUM(Q3:Q21,Q26:Q29,Q33:Q63)</f>
        <v>0</v>
      </c>
      <c r="R67" s="115" t="s">
        <v>148</v>
      </c>
    </row>
    <row r="68" spans="1:18" ht="21" customHeight="1">
      <c r="A68" s="419"/>
      <c r="B68" s="420"/>
      <c r="C68" s="420"/>
      <c r="D68" s="420"/>
      <c r="E68" s="420"/>
      <c r="F68" s="420"/>
      <c r="G68" s="420"/>
      <c r="H68" s="420"/>
      <c r="I68" s="420"/>
      <c r="J68" s="420"/>
      <c r="K68" s="421"/>
      <c r="L68" s="414" t="s">
        <v>429</v>
      </c>
      <c r="M68" s="415"/>
      <c r="N68" s="113">
        <f>'표-인건비'!D6</f>
        <v>160707.95454545453</v>
      </c>
      <c r="O68" s="114">
        <f>SUM(O3:O21,O26:O66)</f>
        <v>0</v>
      </c>
      <c r="P68" s="116" t="s">
        <v>147</v>
      </c>
      <c r="Q68" s="89">
        <f>SUM(Q30:Q32,Q64:Q66)</f>
        <v>0</v>
      </c>
      <c r="R68" s="115" t="s">
        <v>148</v>
      </c>
    </row>
    <row r="69" spans="1:18" ht="30" customHeight="1">
      <c r="A69" s="422" t="s">
        <v>340</v>
      </c>
      <c r="B69" s="423"/>
      <c r="C69" s="423"/>
      <c r="D69" s="423"/>
      <c r="E69" s="423"/>
      <c r="F69" s="423"/>
      <c r="G69" s="423"/>
      <c r="H69" s="423"/>
      <c r="I69" s="423"/>
      <c r="J69" s="423"/>
      <c r="K69" s="424"/>
      <c r="L69" s="433">
        <f>SUM(Q67:Q68)</f>
        <v>0</v>
      </c>
      <c r="M69" s="433"/>
      <c r="N69" s="433"/>
      <c r="O69" s="433"/>
      <c r="P69" s="433"/>
      <c r="Q69" s="433"/>
      <c r="R69" s="97" t="s">
        <v>148</v>
      </c>
    </row>
  </sheetData>
  <mergeCells count="203">
    <mergeCell ref="J32:K32"/>
    <mergeCell ref="P44:P51"/>
    <mergeCell ref="R44:R51"/>
    <mergeCell ref="R52:R59"/>
    <mergeCell ref="P52:P59"/>
    <mergeCell ref="I44:I45"/>
    <mergeCell ref="J62:K62"/>
    <mergeCell ref="P60:P61"/>
    <mergeCell ref="R60:R61"/>
    <mergeCell ref="J42:K42"/>
    <mergeCell ref="J36:K36"/>
    <mergeCell ref="J38:K38"/>
    <mergeCell ref="J40:K40"/>
    <mergeCell ref="J43:K43"/>
    <mergeCell ref="J41:K41"/>
    <mergeCell ref="A52:A59"/>
    <mergeCell ref="B52:B59"/>
    <mergeCell ref="C52:C59"/>
    <mergeCell ref="D52:D59"/>
    <mergeCell ref="E52:E59"/>
    <mergeCell ref="I52:I53"/>
    <mergeCell ref="I50:I51"/>
    <mergeCell ref="I48:I49"/>
    <mergeCell ref="I46:I47"/>
    <mergeCell ref="F52:F59"/>
    <mergeCell ref="G52:G59"/>
    <mergeCell ref="D44:D51"/>
    <mergeCell ref="E44:E51"/>
    <mergeCell ref="F44:F51"/>
    <mergeCell ref="H56:H59"/>
    <mergeCell ref="H52:H55"/>
    <mergeCell ref="H48:H51"/>
    <mergeCell ref="H44:H47"/>
    <mergeCell ref="I58:I59"/>
    <mergeCell ref="I56:I57"/>
    <mergeCell ref="I54:I55"/>
    <mergeCell ref="J18:K18"/>
    <mergeCell ref="J19:K19"/>
    <mergeCell ref="J20:K20"/>
    <mergeCell ref="J21:K21"/>
    <mergeCell ref="A67:K68"/>
    <mergeCell ref="L67:M67"/>
    <mergeCell ref="L68:M68"/>
    <mergeCell ref="H61:K61"/>
    <mergeCell ref="G62:G63"/>
    <mergeCell ref="A60:A61"/>
    <mergeCell ref="B60:B61"/>
    <mergeCell ref="C60:C61"/>
    <mergeCell ref="D60:D61"/>
    <mergeCell ref="E60:E61"/>
    <mergeCell ref="F60:F61"/>
    <mergeCell ref="G60:G61"/>
    <mergeCell ref="H60:K60"/>
    <mergeCell ref="J63:K63"/>
    <mergeCell ref="G44:G51"/>
    <mergeCell ref="A44:A51"/>
    <mergeCell ref="B44:B51"/>
    <mergeCell ref="C44:C51"/>
    <mergeCell ref="H33:K33"/>
    <mergeCell ref="H35:K35"/>
    <mergeCell ref="A69:K69"/>
    <mergeCell ref="L69:Q69"/>
    <mergeCell ref="G64:G66"/>
    <mergeCell ref="H64:K64"/>
    <mergeCell ref="P64:P66"/>
    <mergeCell ref="R64:R66"/>
    <mergeCell ref="H65:K65"/>
    <mergeCell ref="H66:K66"/>
    <mergeCell ref="H62:I62"/>
    <mergeCell ref="P62:P63"/>
    <mergeCell ref="R62:R63"/>
    <mergeCell ref="H63:I63"/>
    <mergeCell ref="A64:A66"/>
    <mergeCell ref="B64:B66"/>
    <mergeCell ref="C64:C66"/>
    <mergeCell ref="D64:D66"/>
    <mergeCell ref="E64:E66"/>
    <mergeCell ref="F64:F66"/>
    <mergeCell ref="A62:A63"/>
    <mergeCell ref="B62:B63"/>
    <mergeCell ref="C62:C63"/>
    <mergeCell ref="D62:D63"/>
    <mergeCell ref="E62:E63"/>
    <mergeCell ref="F62:F63"/>
    <mergeCell ref="A36:A43"/>
    <mergeCell ref="G30:G32"/>
    <mergeCell ref="P30:P32"/>
    <mergeCell ref="R30:R32"/>
    <mergeCell ref="A30:A32"/>
    <mergeCell ref="B30:B32"/>
    <mergeCell ref="C30:C32"/>
    <mergeCell ref="D30:D32"/>
    <mergeCell ref="E30:E32"/>
    <mergeCell ref="F30:F32"/>
    <mergeCell ref="H34:K34"/>
    <mergeCell ref="G36:G43"/>
    <mergeCell ref="F36:F43"/>
    <mergeCell ref="E36:E43"/>
    <mergeCell ref="D36:D43"/>
    <mergeCell ref="C36:C43"/>
    <mergeCell ref="I42:I43"/>
    <mergeCell ref="I40:I41"/>
    <mergeCell ref="I38:I39"/>
    <mergeCell ref="I36:I37"/>
    <mergeCell ref="H36:H39"/>
    <mergeCell ref="H30:I30"/>
    <mergeCell ref="J30:K30"/>
    <mergeCell ref="J31:K31"/>
    <mergeCell ref="P26:P29"/>
    <mergeCell ref="R26:R29"/>
    <mergeCell ref="H28:I28"/>
    <mergeCell ref="H29:I29"/>
    <mergeCell ref="H22:H25"/>
    <mergeCell ref="I22:I23"/>
    <mergeCell ref="P22:P25"/>
    <mergeCell ref="I24:I25"/>
    <mergeCell ref="B36:B43"/>
    <mergeCell ref="J22:K22"/>
    <mergeCell ref="J23:K23"/>
    <mergeCell ref="J24:K24"/>
    <mergeCell ref="J25:K25"/>
    <mergeCell ref="J29:K29"/>
    <mergeCell ref="J28:K28"/>
    <mergeCell ref="J27:K27"/>
    <mergeCell ref="J26:K26"/>
    <mergeCell ref="H40:H43"/>
    <mergeCell ref="J39:K39"/>
    <mergeCell ref="J37:K37"/>
    <mergeCell ref="R36:R43"/>
    <mergeCell ref="P36:P43"/>
    <mergeCell ref="H32:I32"/>
    <mergeCell ref="H31:I31"/>
    <mergeCell ref="A26:A29"/>
    <mergeCell ref="B26:B29"/>
    <mergeCell ref="C26:C29"/>
    <mergeCell ref="D26:D29"/>
    <mergeCell ref="E26:E29"/>
    <mergeCell ref="F26:F29"/>
    <mergeCell ref="F16:F21"/>
    <mergeCell ref="G16:G21"/>
    <mergeCell ref="H16:H17"/>
    <mergeCell ref="A16:A25"/>
    <mergeCell ref="B16:B25"/>
    <mergeCell ref="C16:C25"/>
    <mergeCell ref="D16:D25"/>
    <mergeCell ref="E16:E25"/>
    <mergeCell ref="G26:G29"/>
    <mergeCell ref="H26:H27"/>
    <mergeCell ref="P16:P21"/>
    <mergeCell ref="R16:R25"/>
    <mergeCell ref="H18:H21"/>
    <mergeCell ref="I18:I19"/>
    <mergeCell ref="I20:I21"/>
    <mergeCell ref="F22:F25"/>
    <mergeCell ref="G22:G25"/>
    <mergeCell ref="I12:K12"/>
    <mergeCell ref="H13:H15"/>
    <mergeCell ref="I13:K13"/>
    <mergeCell ref="I14:K14"/>
    <mergeCell ref="I15:K15"/>
    <mergeCell ref="G7:G15"/>
    <mergeCell ref="H7:H9"/>
    <mergeCell ref="I7:K7"/>
    <mergeCell ref="P7:P15"/>
    <mergeCell ref="R7:R15"/>
    <mergeCell ref="I8:K8"/>
    <mergeCell ref="I9:K9"/>
    <mergeCell ref="H10:H12"/>
    <mergeCell ref="I10:K10"/>
    <mergeCell ref="I11:K11"/>
    <mergeCell ref="J16:K16"/>
    <mergeCell ref="J17:K17"/>
    <mergeCell ref="A7:A15"/>
    <mergeCell ref="B7:B15"/>
    <mergeCell ref="C7:C15"/>
    <mergeCell ref="D7:D15"/>
    <mergeCell ref="E7:E15"/>
    <mergeCell ref="F7:F15"/>
    <mergeCell ref="G3:G6"/>
    <mergeCell ref="H3:H4"/>
    <mergeCell ref="I3:K3"/>
    <mergeCell ref="A3:A6"/>
    <mergeCell ref="B3:B6"/>
    <mergeCell ref="C3:C6"/>
    <mergeCell ref="D3:D6"/>
    <mergeCell ref="E3:E6"/>
    <mergeCell ref="F3:F6"/>
    <mergeCell ref="A1:A2"/>
    <mergeCell ref="B1:C2"/>
    <mergeCell ref="D1:E2"/>
    <mergeCell ref="F1:F2"/>
    <mergeCell ref="G1:G2"/>
    <mergeCell ref="H1:K2"/>
    <mergeCell ref="P3:P6"/>
    <mergeCell ref="R3:R6"/>
    <mergeCell ref="I4:K4"/>
    <mergeCell ref="H5:H6"/>
    <mergeCell ref="I5:K5"/>
    <mergeCell ref="I6:K6"/>
    <mergeCell ref="L1:M2"/>
    <mergeCell ref="N1:N2"/>
    <mergeCell ref="O1:P1"/>
    <mergeCell ref="Q1:R1"/>
  </mergeCells>
  <phoneticPr fontId="14" type="noConversion"/>
  <conditionalFormatting sqref="R60:R66 P60:P66 R44:R52 P44 P52 O37:O66 Q37:Q66 O3:R37">
    <cfRule type="cellIs" dxfId="120" priority="131" operator="notEqual">
      <formula>0</formula>
    </cfRule>
  </conditionalFormatting>
  <conditionalFormatting sqref="H5:H6">
    <cfRule type="expression" dxfId="119" priority="127">
      <formula>SUM($L$5:$L$6)&lt;&gt;0</formula>
    </cfRule>
  </conditionalFormatting>
  <conditionalFormatting sqref="A3:G6 F26:F29">
    <cfRule type="expression" dxfId="118" priority="126">
      <formula>$B$3&lt;&gt;0</formula>
    </cfRule>
  </conditionalFormatting>
  <conditionalFormatting sqref="H3:H4">
    <cfRule type="expression" dxfId="117" priority="125">
      <formula>SUM($L$3:$L$4)&lt;&gt;0</formula>
    </cfRule>
  </conditionalFormatting>
  <conditionalFormatting sqref="A7:G15">
    <cfRule type="expression" dxfId="116" priority="121">
      <formula>$B$7&lt;&gt;0</formula>
    </cfRule>
  </conditionalFormatting>
  <conditionalFormatting sqref="H7:H9">
    <cfRule type="expression" dxfId="115" priority="120">
      <formula>SUM($L$7:$L$9)&lt;&gt;0</formula>
    </cfRule>
  </conditionalFormatting>
  <conditionalFormatting sqref="H10:H12">
    <cfRule type="expression" dxfId="114" priority="119">
      <formula>SUM($L$10:$L$12)&lt;&gt;0</formula>
    </cfRule>
  </conditionalFormatting>
  <conditionalFormatting sqref="H13:H15">
    <cfRule type="expression" dxfId="113" priority="118">
      <formula>SUM($L$13:$L$15)&lt;&gt;0</formula>
    </cfRule>
  </conditionalFormatting>
  <conditionalFormatting sqref="I8:N8 N60:N61">
    <cfRule type="expression" dxfId="112" priority="115">
      <formula>$L$8&lt;&gt;0</formula>
    </cfRule>
  </conditionalFormatting>
  <conditionalFormatting sqref="N61 I9:N9">
    <cfRule type="expression" dxfId="111" priority="114">
      <formula>$L$9&lt;&gt;0</formula>
    </cfRule>
  </conditionalFormatting>
  <conditionalFormatting sqref="H63:N63">
    <cfRule type="expression" dxfId="110" priority="113">
      <formula>$L$63&lt;&gt;0</formula>
    </cfRule>
  </conditionalFormatting>
  <conditionalFormatting sqref="H62:N62">
    <cfRule type="expression" dxfId="109" priority="112">
      <formula>$L$62&lt;&gt;0</formula>
    </cfRule>
  </conditionalFormatting>
  <conditionalFormatting sqref="I12:N12 N64:N66">
    <cfRule type="expression" dxfId="108" priority="111">
      <formula>$L$12&lt;&gt;0</formula>
    </cfRule>
  </conditionalFormatting>
  <conditionalFormatting sqref="N65 I13:N13">
    <cfRule type="expression" dxfId="107" priority="110">
      <formula>$L$13&lt;&gt;0</formula>
    </cfRule>
  </conditionalFormatting>
  <conditionalFormatting sqref="N66 I14:N14">
    <cfRule type="expression" dxfId="106" priority="109">
      <formula>$L$14&lt;&gt;0</formula>
    </cfRule>
  </conditionalFormatting>
  <conditionalFormatting sqref="I15:N15">
    <cfRule type="expression" dxfId="105" priority="108">
      <formula>$L$15&lt;&gt;0</formula>
    </cfRule>
  </conditionalFormatting>
  <conditionalFormatting sqref="A16:G25">
    <cfRule type="expression" dxfId="104" priority="107">
      <formula>$B$16&lt;&gt;0</formula>
    </cfRule>
  </conditionalFormatting>
  <conditionalFormatting sqref="A26:G29">
    <cfRule type="expression" dxfId="103" priority="106">
      <formula>$B$26&lt;&gt;0</formula>
    </cfRule>
  </conditionalFormatting>
  <conditionalFormatting sqref="A30:G32">
    <cfRule type="expression" dxfId="102" priority="105">
      <formula>$B$30&lt;&gt;0</formula>
    </cfRule>
  </conditionalFormatting>
  <conditionalFormatting sqref="A33:G33 B34">
    <cfRule type="expression" dxfId="101" priority="104">
      <formula>$B$33&lt;&gt;0</formula>
    </cfRule>
  </conditionalFormatting>
  <conditionalFormatting sqref="A34:G34">
    <cfRule type="expression" dxfId="100" priority="103">
      <formula>$B$34&lt;&gt;0</formula>
    </cfRule>
  </conditionalFormatting>
  <conditionalFormatting sqref="A35:G35">
    <cfRule type="expression" dxfId="99" priority="102">
      <formula>$B$35&lt;&gt;0</formula>
    </cfRule>
  </conditionalFormatting>
  <conditionalFormatting sqref="A36:G43">
    <cfRule type="expression" dxfId="98" priority="101">
      <formula>$B$36&lt;&gt;0</formula>
    </cfRule>
  </conditionalFormatting>
  <conditionalFormatting sqref="A44:G51">
    <cfRule type="expression" dxfId="97" priority="100">
      <formula>$B$44&lt;&gt;0</formula>
    </cfRule>
  </conditionalFormatting>
  <conditionalFormatting sqref="A60:G61">
    <cfRule type="expression" dxfId="96" priority="99">
      <formula>$B$60&lt;&gt;0</formula>
    </cfRule>
  </conditionalFormatting>
  <conditionalFormatting sqref="A62:G63">
    <cfRule type="expression" dxfId="95" priority="98">
      <formula>$B$62&lt;&gt;0</formula>
    </cfRule>
  </conditionalFormatting>
  <conditionalFormatting sqref="A64:G66">
    <cfRule type="expression" dxfId="94" priority="97">
      <formula>$B$64&lt;&gt;0</formula>
    </cfRule>
  </conditionalFormatting>
  <conditionalFormatting sqref="I16:N16">
    <cfRule type="expression" dxfId="93" priority="96">
      <formula>$L$16&lt;&gt;0</formula>
    </cfRule>
  </conditionalFormatting>
  <conditionalFormatting sqref="I17:N17">
    <cfRule type="expression" dxfId="92" priority="95">
      <formula>$L$17&lt;&gt;0</formula>
    </cfRule>
  </conditionalFormatting>
  <conditionalFormatting sqref="H16:H17">
    <cfRule type="expression" dxfId="91" priority="94">
      <formula>SUM($L$16:$L$17)&lt;&gt;0</formula>
    </cfRule>
  </conditionalFormatting>
  <conditionalFormatting sqref="J19:N19">
    <cfRule type="expression" dxfId="90" priority="92">
      <formula>$L$19&lt;&gt;0</formula>
    </cfRule>
  </conditionalFormatting>
  <conditionalFormatting sqref="J20:N20">
    <cfRule type="expression" dxfId="89" priority="91">
      <formula>$L$20&lt;&gt;0</formula>
    </cfRule>
  </conditionalFormatting>
  <conditionalFormatting sqref="I18:I19">
    <cfRule type="expression" dxfId="88" priority="89">
      <formula>SUM($L$18:$L$19)&lt;&gt;0</formula>
    </cfRule>
  </conditionalFormatting>
  <conditionalFormatting sqref="I20:I21">
    <cfRule type="expression" dxfId="87" priority="88">
      <formula>SUM($L$20:$L$21)&lt;&gt;0</formula>
    </cfRule>
  </conditionalFormatting>
  <conditionalFormatting sqref="H18:H21">
    <cfRule type="expression" dxfId="86" priority="87">
      <formula>SUM($L$18:$L$21)&lt;&gt;0</formula>
    </cfRule>
  </conditionalFormatting>
  <conditionalFormatting sqref="I22:I23">
    <cfRule type="expression" dxfId="85" priority="85">
      <formula>SUM($L$22:$L$23)&lt;&gt;0</formula>
    </cfRule>
  </conditionalFormatting>
  <conditionalFormatting sqref="I24:I25">
    <cfRule type="expression" dxfId="84" priority="84">
      <formula>SUM($L$24:$L$25)&lt;&gt;0</formula>
    </cfRule>
  </conditionalFormatting>
  <conditionalFormatting sqref="H22:H25">
    <cfRule type="expression" dxfId="83" priority="83">
      <formula>SUM($L$22:$L$25)&lt;&gt;0</formula>
    </cfRule>
  </conditionalFormatting>
  <conditionalFormatting sqref="I27:N27">
    <cfRule type="expression" dxfId="82" priority="81">
      <formula>$L$27&lt;&gt;0</formula>
    </cfRule>
  </conditionalFormatting>
  <conditionalFormatting sqref="H26:H27">
    <cfRule type="expression" dxfId="81" priority="80">
      <formula>SUM($L$26:$L$27)&lt;&gt;0</formula>
    </cfRule>
  </conditionalFormatting>
  <conditionalFormatting sqref="H28:N28">
    <cfRule type="expression" dxfId="80" priority="79">
      <formula>$L$28&lt;&gt;0</formula>
    </cfRule>
  </conditionalFormatting>
  <conditionalFormatting sqref="H29:N29 J30:K32">
    <cfRule type="expression" dxfId="79" priority="78">
      <formula>$L$29&lt;&gt;0</formula>
    </cfRule>
  </conditionalFormatting>
  <conditionalFormatting sqref="H30 J30:N30 N31:N32 L31:L32">
    <cfRule type="expression" dxfId="78" priority="76">
      <formula>$L$30&lt;&gt;0</formula>
    </cfRule>
  </conditionalFormatting>
  <conditionalFormatting sqref="H34:N34">
    <cfRule type="expression" dxfId="77" priority="66">
      <formula>$L$34&lt;&gt;0</formula>
    </cfRule>
  </conditionalFormatting>
  <conditionalFormatting sqref="H60:N61">
    <cfRule type="expression" dxfId="76" priority="57">
      <formula>$L60&lt;&gt;0</formula>
    </cfRule>
  </conditionalFormatting>
  <conditionalFormatting sqref="H64:N66">
    <cfRule type="expression" dxfId="75" priority="56">
      <formula>$L64&lt;&gt;0</formula>
    </cfRule>
  </conditionalFormatting>
  <conditionalFormatting sqref="H31 J31:N31">
    <cfRule type="expression" dxfId="74" priority="179">
      <formula>$L$31&lt;&gt;0</formula>
    </cfRule>
  </conditionalFormatting>
  <conditionalFormatting sqref="H32 J32:N32">
    <cfRule type="expression" dxfId="73" priority="228">
      <formula>$L$32&lt;&gt;0</formula>
    </cfRule>
  </conditionalFormatting>
  <conditionalFormatting sqref="H33">
    <cfRule type="expression" dxfId="72" priority="319">
      <formula>SUM($L$33:$L$33)&lt;&gt;0</formula>
    </cfRule>
  </conditionalFormatting>
  <conditionalFormatting sqref="I26:N26">
    <cfRule type="expression" dxfId="71" priority="52">
      <formula>$L$26&lt;&gt;0</formula>
    </cfRule>
  </conditionalFormatting>
  <conditionalFormatting sqref="J25:N25">
    <cfRule type="expression" dxfId="70" priority="51">
      <formula>$L$25&lt;&gt;0</formula>
    </cfRule>
  </conditionalFormatting>
  <conditionalFormatting sqref="J24:N24">
    <cfRule type="expression" dxfId="69" priority="50">
      <formula>$L$24&lt;&gt;0</formula>
    </cfRule>
  </conditionalFormatting>
  <conditionalFormatting sqref="J23:N23">
    <cfRule type="expression" dxfId="68" priority="49">
      <formula>$L$23&lt;&gt;0</formula>
    </cfRule>
  </conditionalFormatting>
  <conditionalFormatting sqref="J22:N22">
    <cfRule type="expression" dxfId="67" priority="48">
      <formula>$L$22&lt;&gt;0</formula>
    </cfRule>
  </conditionalFormatting>
  <conditionalFormatting sqref="H35:N35">
    <cfRule type="expression" dxfId="66" priority="46">
      <formula>$L$35&lt;&gt;0</formula>
    </cfRule>
  </conditionalFormatting>
  <conditionalFormatting sqref="H36:H38">
    <cfRule type="expression" dxfId="65" priority="41">
      <formula>SUM($L$36:$L$38)&lt;&gt;0</formula>
    </cfRule>
  </conditionalFormatting>
  <conditionalFormatting sqref="H40:H42">
    <cfRule type="expression" dxfId="64" priority="40">
      <formula>SUM($L$40:$L$42)&lt;&gt;0</formula>
    </cfRule>
  </conditionalFormatting>
  <conditionalFormatting sqref="J44:N44">
    <cfRule type="expression" dxfId="63" priority="34">
      <formula>$L$44&lt;&gt;0</formula>
    </cfRule>
  </conditionalFormatting>
  <conditionalFormatting sqref="J36:N36">
    <cfRule type="expression" dxfId="62" priority="33">
      <formula>$L36&lt;&gt;0</formula>
    </cfRule>
  </conditionalFormatting>
  <conditionalFormatting sqref="J37:N43">
    <cfRule type="expression" dxfId="61" priority="32">
      <formula>$L37&lt;&gt;0</formula>
    </cfRule>
  </conditionalFormatting>
  <conditionalFormatting sqref="I36">
    <cfRule type="expression" dxfId="60" priority="31">
      <formula>SUM($L36:$L37)&lt;&gt;0</formula>
    </cfRule>
  </conditionalFormatting>
  <conditionalFormatting sqref="I38">
    <cfRule type="expression" dxfId="59" priority="30">
      <formula>SUM($L$38:$L$39)&lt;&gt;0</formula>
    </cfRule>
  </conditionalFormatting>
  <conditionalFormatting sqref="I40 I42">
    <cfRule type="expression" dxfId="58" priority="29">
      <formula>SUM($L40:$L41)&lt;&gt;0</formula>
    </cfRule>
  </conditionalFormatting>
  <conditionalFormatting sqref="A52:G59">
    <cfRule type="expression" dxfId="57" priority="28">
      <formula>$B$52&lt;&gt;0</formula>
    </cfRule>
  </conditionalFormatting>
  <conditionalFormatting sqref="J45:N45">
    <cfRule type="expression" dxfId="56" priority="27">
      <formula>$L$45&lt;&gt;0</formula>
    </cfRule>
  </conditionalFormatting>
  <conditionalFormatting sqref="J46:N46">
    <cfRule type="expression" dxfId="55" priority="25">
      <formula>$L$46&lt;&gt;0</formula>
    </cfRule>
  </conditionalFormatting>
  <conditionalFormatting sqref="J47:N47">
    <cfRule type="expression" dxfId="54" priority="24">
      <formula>$L$47&lt;&gt;0</formula>
    </cfRule>
  </conditionalFormatting>
  <conditionalFormatting sqref="J48:N48">
    <cfRule type="expression" dxfId="53" priority="23">
      <formula>$L$48&lt;&gt;0</formula>
    </cfRule>
  </conditionalFormatting>
  <conditionalFormatting sqref="J49:N49">
    <cfRule type="expression" dxfId="52" priority="22">
      <formula>$L$49&lt;&gt;0</formula>
    </cfRule>
  </conditionalFormatting>
  <conditionalFormatting sqref="J50:N50">
    <cfRule type="expression" dxfId="51" priority="21">
      <formula>$L$50&lt;&gt;0</formula>
    </cfRule>
  </conditionalFormatting>
  <conditionalFormatting sqref="J51:N51">
    <cfRule type="expression" dxfId="50" priority="20">
      <formula>$L$51&lt;&gt;0</formula>
    </cfRule>
  </conditionalFormatting>
  <conditionalFormatting sqref="J52:N52">
    <cfRule type="expression" dxfId="49" priority="19">
      <formula>$L52&lt;&gt;0</formula>
    </cfRule>
  </conditionalFormatting>
  <conditionalFormatting sqref="J53:N59">
    <cfRule type="expression" dxfId="48" priority="18">
      <formula>$L53&lt;&gt;0</formula>
    </cfRule>
  </conditionalFormatting>
  <conditionalFormatting sqref="I44:I45">
    <cfRule type="expression" dxfId="47" priority="17">
      <formula>SUM($L$44:$L$45)&lt;&gt;0</formula>
    </cfRule>
  </conditionalFormatting>
  <conditionalFormatting sqref="I46:I47">
    <cfRule type="expression" dxfId="46" priority="16">
      <formula>SUM($L$46:$L$47)&lt;&gt;0</formula>
    </cfRule>
  </conditionalFormatting>
  <conditionalFormatting sqref="I48:I49">
    <cfRule type="expression" dxfId="45" priority="15">
      <formula>SUM($L$48:$L$49)&lt;&gt;0</formula>
    </cfRule>
  </conditionalFormatting>
  <conditionalFormatting sqref="I50:I51">
    <cfRule type="expression" dxfId="44" priority="14">
      <formula>SUM($L$50:$L$51)&lt;&gt;0</formula>
    </cfRule>
  </conditionalFormatting>
  <conditionalFormatting sqref="I52:I53">
    <cfRule type="expression" dxfId="43" priority="13">
      <formula>SUM($L$52:$L$53)&lt;&gt;0</formula>
    </cfRule>
  </conditionalFormatting>
  <conditionalFormatting sqref="I54:I55">
    <cfRule type="expression" dxfId="42" priority="12">
      <formula>SUM($L$54:$L$55)&lt;&gt;0</formula>
    </cfRule>
  </conditionalFormatting>
  <conditionalFormatting sqref="I56:I57">
    <cfRule type="expression" dxfId="41" priority="11">
      <formula>SUM($L$56:$L$57)&lt;&gt;0</formula>
    </cfRule>
  </conditionalFormatting>
  <conditionalFormatting sqref="I58:I59">
    <cfRule type="expression" dxfId="40" priority="10">
      <formula>SUM($L$58:$L$59)&lt;&gt;0</formula>
    </cfRule>
  </conditionalFormatting>
  <conditionalFormatting sqref="H44:H47">
    <cfRule type="expression" dxfId="39" priority="9">
      <formula>SUM($L$44:$L$47)&lt;&gt;0</formula>
    </cfRule>
  </conditionalFormatting>
  <conditionalFormatting sqref="H48:H51">
    <cfRule type="expression" dxfId="38" priority="8">
      <formula>SUM($L$48:$L$51)&lt;&gt;0</formula>
    </cfRule>
  </conditionalFormatting>
  <conditionalFormatting sqref="H52:H55">
    <cfRule type="expression" dxfId="37" priority="7">
      <formula>SUM($L$52:$L$55)&lt;&gt;0</formula>
    </cfRule>
  </conditionalFormatting>
  <conditionalFormatting sqref="H56:H59">
    <cfRule type="expression" dxfId="36" priority="6">
      <formula>SUM($L$56:$L$59)&lt;&gt;0</formula>
    </cfRule>
  </conditionalFormatting>
  <dataValidations count="1">
    <dataValidation type="list" allowBlank="1" showInputMessage="1" showErrorMessage="1" sqref="J62:J63 K44:K59 J26:K32 H35">
      <formula1>"1,2,3"</formula1>
    </dataValidation>
  </dataValidations>
  <printOptions horizontalCentered="1"/>
  <pageMargins left="0.39370078740157483" right="0.39370078740157483" top="0.59055118110236227" bottom="0.59055118110236227" header="0.19685039370078741" footer="0.19685039370078741"/>
  <pageSetup paperSize="9" scale="63" orientation="landscape" r:id="rId1"/>
  <rowBreaks count="1" manualBreakCount="1">
    <brk id="4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view="pageBreakPreview" zoomScaleNormal="100" zoomScaleSheetLayoutView="100" workbookViewId="0">
      <pane ySplit="2" topLeftCell="A3" activePane="bottomLeft" state="frozen"/>
      <selection pane="bottomLeft" activeCell="M11" sqref="M11"/>
    </sheetView>
  </sheetViews>
  <sheetFormatPr defaultColWidth="9" defaultRowHeight="17.399999999999999"/>
  <cols>
    <col min="1" max="1" width="11.5" style="175" customWidth="1"/>
    <col min="2" max="2" width="8.09765625" style="175" customWidth="1"/>
    <col min="3" max="3" width="2.59765625" style="175" customWidth="1"/>
    <col min="4" max="4" width="8.09765625" style="175" customWidth="1"/>
    <col min="5" max="5" width="5" style="175" customWidth="1"/>
    <col min="6" max="6" width="11.8984375" style="175" customWidth="1"/>
    <col min="7" max="7" width="12.09765625" style="175" bestFit="1" customWidth="1"/>
    <col min="8" max="8" width="10.8984375" style="175" customWidth="1"/>
    <col min="9" max="9" width="13" style="175" customWidth="1"/>
    <col min="10" max="10" width="15.09765625" style="175" customWidth="1"/>
    <col min="11" max="11" width="12.19921875" style="175" customWidth="1"/>
    <col min="12" max="12" width="4.19921875" style="175" customWidth="1"/>
    <col min="13" max="13" width="10.69921875" style="175" customWidth="1"/>
    <col min="14" max="14" width="12.59765625" style="175" customWidth="1"/>
    <col min="15" max="15" width="14.59765625" style="175" customWidth="1"/>
    <col min="16" max="16" width="12.59765625" style="175" customWidth="1"/>
    <col min="17" max="17" width="14.59765625" style="175" customWidth="1"/>
    <col min="18" max="16384" width="9" style="175"/>
  </cols>
  <sheetData>
    <row r="1" spans="1:17">
      <c r="A1" s="362" t="s">
        <v>76</v>
      </c>
      <c r="B1" s="346" t="s">
        <v>77</v>
      </c>
      <c r="C1" s="346"/>
      <c r="D1" s="362" t="s">
        <v>78</v>
      </c>
      <c r="E1" s="366"/>
      <c r="F1" s="346" t="s">
        <v>79</v>
      </c>
      <c r="G1" s="370" t="s">
        <v>80</v>
      </c>
      <c r="H1" s="362" t="s">
        <v>81</v>
      </c>
      <c r="I1" s="363"/>
      <c r="J1" s="363"/>
      <c r="K1" s="362" t="s">
        <v>82</v>
      </c>
      <c r="L1" s="366"/>
      <c r="M1" s="340" t="s">
        <v>83</v>
      </c>
      <c r="N1" s="339" t="s">
        <v>84</v>
      </c>
      <c r="O1" s="339"/>
      <c r="P1" s="339" t="s">
        <v>85</v>
      </c>
      <c r="Q1" s="339"/>
    </row>
    <row r="2" spans="1:17">
      <c r="A2" s="364"/>
      <c r="B2" s="347"/>
      <c r="C2" s="347"/>
      <c r="D2" s="364"/>
      <c r="E2" s="369"/>
      <c r="F2" s="347"/>
      <c r="G2" s="370"/>
      <c r="H2" s="364"/>
      <c r="I2" s="365"/>
      <c r="J2" s="365"/>
      <c r="K2" s="367"/>
      <c r="L2" s="368"/>
      <c r="M2" s="341"/>
      <c r="N2" s="100" t="s">
        <v>86</v>
      </c>
      <c r="O2" s="94" t="s">
        <v>87</v>
      </c>
      <c r="P2" s="95" t="s">
        <v>86</v>
      </c>
      <c r="Q2" s="96" t="s">
        <v>87</v>
      </c>
    </row>
    <row r="3" spans="1:17">
      <c r="A3" s="110" t="s">
        <v>331</v>
      </c>
      <c r="B3" s="98">
        <f>SUM(K3:K3)</f>
        <v>0</v>
      </c>
      <c r="C3" s="108" t="s">
        <v>306</v>
      </c>
      <c r="D3" s="85">
        <v>60</v>
      </c>
      <c r="E3" s="132" t="s">
        <v>343</v>
      </c>
      <c r="F3" s="226" t="s">
        <v>359</v>
      </c>
      <c r="G3" s="131">
        <f>M11</f>
        <v>320539.76515151514</v>
      </c>
      <c r="H3" s="391" t="s">
        <v>173</v>
      </c>
      <c r="I3" s="392"/>
      <c r="J3" s="392"/>
      <c r="K3" s="86"/>
      <c r="L3" s="122" t="s">
        <v>306</v>
      </c>
      <c r="M3" s="106">
        <f>'표-A4'!G4</f>
        <v>1</v>
      </c>
      <c r="N3" s="101">
        <f>K3/D3*M3</f>
        <v>0</v>
      </c>
      <c r="O3" s="130">
        <f>SUM(N3:N3)</f>
        <v>0</v>
      </c>
      <c r="P3" s="99">
        <f>N3*G3</f>
        <v>0</v>
      </c>
      <c r="Q3" s="133">
        <f>SUM(P3:P3)</f>
        <v>0</v>
      </c>
    </row>
    <row r="4" spans="1:17" ht="16.5" customHeight="1">
      <c r="A4" s="110" t="s">
        <v>332</v>
      </c>
      <c r="B4" s="98">
        <f>SUM(K4:K4)</f>
        <v>0</v>
      </c>
      <c r="C4" s="108" t="s">
        <v>306</v>
      </c>
      <c r="D4" s="85">
        <v>7.22</v>
      </c>
      <c r="E4" s="108" t="s">
        <v>343</v>
      </c>
      <c r="F4" s="226" t="s">
        <v>359</v>
      </c>
      <c r="G4" s="111">
        <f>M11</f>
        <v>320539.76515151514</v>
      </c>
      <c r="H4" s="391" t="s">
        <v>173</v>
      </c>
      <c r="I4" s="392"/>
      <c r="J4" s="392"/>
      <c r="K4" s="86"/>
      <c r="L4" s="122" t="s">
        <v>306</v>
      </c>
      <c r="M4" s="106">
        <f>'표-A4'!G5</f>
        <v>1</v>
      </c>
      <c r="N4" s="101">
        <f>K4/D$4*M4</f>
        <v>0</v>
      </c>
      <c r="O4" s="128">
        <f>SUM(N4:N4)</f>
        <v>0</v>
      </c>
      <c r="P4" s="90">
        <f>N4*G$4</f>
        <v>0</v>
      </c>
      <c r="Q4" s="129">
        <f>SUM(P4:P4)</f>
        <v>0</v>
      </c>
    </row>
    <row r="5" spans="1:17" ht="16.5" customHeight="1">
      <c r="A5" s="342" t="s">
        <v>333</v>
      </c>
      <c r="B5" s="358">
        <f>SUM(K5:K6)</f>
        <v>0</v>
      </c>
      <c r="C5" s="373" t="s">
        <v>306</v>
      </c>
      <c r="D5" s="444">
        <v>74.81</v>
      </c>
      <c r="E5" s="373" t="s">
        <v>343</v>
      </c>
      <c r="F5" s="342" t="s">
        <v>74</v>
      </c>
      <c r="G5" s="349">
        <f>M11</f>
        <v>320539.76515151514</v>
      </c>
      <c r="H5" s="391" t="s">
        <v>344</v>
      </c>
      <c r="I5" s="392"/>
      <c r="J5" s="392"/>
      <c r="K5" s="86"/>
      <c r="L5" s="122" t="s">
        <v>306</v>
      </c>
      <c r="M5" s="106">
        <f>'표-A4'!G6</f>
        <v>1</v>
      </c>
      <c r="N5" s="101">
        <f>K5/D$5*M5</f>
        <v>0</v>
      </c>
      <c r="O5" s="399">
        <f>SUM(N5:N6)</f>
        <v>0</v>
      </c>
      <c r="P5" s="90">
        <f>N5*G$5</f>
        <v>0</v>
      </c>
      <c r="Q5" s="386">
        <f>SUM(P5:P6)</f>
        <v>0</v>
      </c>
    </row>
    <row r="6" spans="1:17" ht="16.5" customHeight="1">
      <c r="A6" s="357"/>
      <c r="B6" s="360"/>
      <c r="C6" s="375"/>
      <c r="D6" s="445"/>
      <c r="E6" s="375"/>
      <c r="F6" s="357"/>
      <c r="G6" s="351"/>
      <c r="H6" s="391" t="s">
        <v>345</v>
      </c>
      <c r="I6" s="392"/>
      <c r="J6" s="392"/>
      <c r="K6" s="86"/>
      <c r="L6" s="122" t="s">
        <v>306</v>
      </c>
      <c r="M6" s="106">
        <f>'표-A4'!G7</f>
        <v>10.27</v>
      </c>
      <c r="N6" s="101">
        <f>K6/D$5*M6</f>
        <v>0</v>
      </c>
      <c r="O6" s="405"/>
      <c r="P6" s="90">
        <f>N6*G$5</f>
        <v>0</v>
      </c>
      <c r="Q6" s="388"/>
    </row>
    <row r="7" spans="1:17" ht="16.5" customHeight="1">
      <c r="A7" s="110" t="s">
        <v>334</v>
      </c>
      <c r="B7" s="98">
        <f>SUM(K7:K7)</f>
        <v>0</v>
      </c>
      <c r="C7" s="108" t="s">
        <v>306</v>
      </c>
      <c r="D7" s="85">
        <v>10.039999999999999</v>
      </c>
      <c r="E7" s="108" t="s">
        <v>343</v>
      </c>
      <c r="F7" s="226" t="s">
        <v>359</v>
      </c>
      <c r="G7" s="111">
        <f>M11</f>
        <v>320539.76515151514</v>
      </c>
      <c r="H7" s="391" t="s">
        <v>173</v>
      </c>
      <c r="I7" s="392"/>
      <c r="J7" s="392"/>
      <c r="K7" s="86"/>
      <c r="L7" s="122" t="s">
        <v>306</v>
      </c>
      <c r="M7" s="106">
        <f>'표-A4'!G8</f>
        <v>1</v>
      </c>
      <c r="N7" s="101">
        <f>K7/D$7*M7</f>
        <v>0</v>
      </c>
      <c r="O7" s="128">
        <f>SUM(N7:N7)</f>
        <v>0</v>
      </c>
      <c r="P7" s="90">
        <f>N7*G$7</f>
        <v>0</v>
      </c>
      <c r="Q7" s="129">
        <f>SUM(P7:P7)</f>
        <v>0</v>
      </c>
    </row>
    <row r="8" spans="1:17" ht="16.5" customHeight="1">
      <c r="A8" s="110" t="s">
        <v>335</v>
      </c>
      <c r="B8" s="98">
        <f>SUM(K8:K8)</f>
        <v>0</v>
      </c>
      <c r="C8" s="108" t="s">
        <v>306</v>
      </c>
      <c r="D8" s="85">
        <v>10.81</v>
      </c>
      <c r="E8" s="108" t="s">
        <v>343</v>
      </c>
      <c r="F8" s="226" t="s">
        <v>359</v>
      </c>
      <c r="G8" s="111">
        <f>M11</f>
        <v>320539.76515151514</v>
      </c>
      <c r="H8" s="391" t="s">
        <v>173</v>
      </c>
      <c r="I8" s="392"/>
      <c r="J8" s="392"/>
      <c r="K8" s="86"/>
      <c r="L8" s="122" t="s">
        <v>306</v>
      </c>
      <c r="M8" s="106">
        <f>'표-A4'!G9</f>
        <v>1</v>
      </c>
      <c r="N8" s="101">
        <f>K8/D$8*M8</f>
        <v>0</v>
      </c>
      <c r="O8" s="128">
        <f>SUM(N8:N8)</f>
        <v>0</v>
      </c>
      <c r="P8" s="90">
        <f>N8*G$8</f>
        <v>0</v>
      </c>
      <c r="Q8" s="129">
        <f>SUM(P8:P8)</f>
        <v>0</v>
      </c>
    </row>
    <row r="9" spans="1:17" ht="16.5" customHeight="1">
      <c r="A9" s="342" t="s">
        <v>336</v>
      </c>
      <c r="B9" s="358">
        <f>SUM(K9:K10)</f>
        <v>0</v>
      </c>
      <c r="C9" s="373" t="s">
        <v>306</v>
      </c>
      <c r="D9" s="444">
        <v>7.66</v>
      </c>
      <c r="E9" s="373" t="s">
        <v>343</v>
      </c>
      <c r="F9" s="342" t="s">
        <v>74</v>
      </c>
      <c r="G9" s="349">
        <f>M11</f>
        <v>320539.76515151514</v>
      </c>
      <c r="H9" s="391" t="s">
        <v>346</v>
      </c>
      <c r="I9" s="392"/>
      <c r="J9" s="392"/>
      <c r="K9" s="86"/>
      <c r="L9" s="122" t="s">
        <v>306</v>
      </c>
      <c r="M9" s="106">
        <f>'표-A4'!G10</f>
        <v>1</v>
      </c>
      <c r="N9" s="101">
        <f>K9/D$9*M9</f>
        <v>0</v>
      </c>
      <c r="O9" s="399">
        <f>SUM(N9:N10)</f>
        <v>0</v>
      </c>
      <c r="P9" s="90">
        <f>N9*G$9</f>
        <v>0</v>
      </c>
      <c r="Q9" s="386">
        <f>SUM(P9:P10)</f>
        <v>0</v>
      </c>
    </row>
    <row r="10" spans="1:17">
      <c r="A10" s="357"/>
      <c r="B10" s="360"/>
      <c r="C10" s="375"/>
      <c r="D10" s="445"/>
      <c r="E10" s="375"/>
      <c r="F10" s="357"/>
      <c r="G10" s="351"/>
      <c r="H10" s="391" t="s">
        <v>347</v>
      </c>
      <c r="I10" s="392"/>
      <c r="J10" s="392"/>
      <c r="K10" s="86"/>
      <c r="L10" s="122" t="s">
        <v>306</v>
      </c>
      <c r="M10" s="106">
        <f>'표-A4'!G11</f>
        <v>3.72</v>
      </c>
      <c r="N10" s="101">
        <f t="shared" ref="N10" si="0">K10/D$9*M10</f>
        <v>0</v>
      </c>
      <c r="O10" s="404"/>
      <c r="P10" s="90">
        <f t="shared" ref="P10" si="1">N10*G$9</f>
        <v>0</v>
      </c>
      <c r="Q10" s="401"/>
    </row>
    <row r="11" spans="1:17" ht="21" customHeight="1">
      <c r="A11" s="416" t="s">
        <v>341</v>
      </c>
      <c r="B11" s="417"/>
      <c r="C11" s="417"/>
      <c r="D11" s="417"/>
      <c r="E11" s="417"/>
      <c r="F11" s="417"/>
      <c r="G11" s="417"/>
      <c r="H11" s="417"/>
      <c r="I11" s="417"/>
      <c r="J11" s="418"/>
      <c r="K11" s="414" t="s">
        <v>443</v>
      </c>
      <c r="L11" s="415"/>
      <c r="M11" s="113">
        <f>'표-인건비'!D4</f>
        <v>320539.76515151514</v>
      </c>
      <c r="N11" s="114">
        <f>SUM(N3:N10)</f>
        <v>0</v>
      </c>
      <c r="O11" s="116" t="s">
        <v>147</v>
      </c>
      <c r="P11" s="117">
        <f>SUM(P3:P10)</f>
        <v>0</v>
      </c>
      <c r="Q11" s="115" t="s">
        <v>148</v>
      </c>
    </row>
    <row r="12" spans="1:17" ht="30" customHeight="1">
      <c r="A12" s="422" t="s">
        <v>342</v>
      </c>
      <c r="B12" s="423"/>
      <c r="C12" s="423"/>
      <c r="D12" s="423"/>
      <c r="E12" s="423"/>
      <c r="F12" s="423"/>
      <c r="G12" s="423"/>
      <c r="H12" s="423"/>
      <c r="I12" s="423"/>
      <c r="J12" s="424"/>
      <c r="K12" s="425">
        <f>SUM(P11:P11)</f>
        <v>0</v>
      </c>
      <c r="L12" s="425"/>
      <c r="M12" s="425"/>
      <c r="N12" s="425"/>
      <c r="O12" s="425"/>
      <c r="P12" s="425"/>
      <c r="Q12" s="97" t="s">
        <v>148</v>
      </c>
    </row>
  </sheetData>
  <mergeCells count="40">
    <mergeCell ref="Q9:Q10"/>
    <mergeCell ref="H10:J10"/>
    <mergeCell ref="A11:J11"/>
    <mergeCell ref="K11:L11"/>
    <mergeCell ref="A5:A6"/>
    <mergeCell ref="C5:C6"/>
    <mergeCell ref="B5:B6"/>
    <mergeCell ref="G5:G6"/>
    <mergeCell ref="F5:F6"/>
    <mergeCell ref="H8:J8"/>
    <mergeCell ref="H9:J9"/>
    <mergeCell ref="H5:J5"/>
    <mergeCell ref="H6:J6"/>
    <mergeCell ref="H7:J7"/>
    <mergeCell ref="A12:J12"/>
    <mergeCell ref="K12:P12"/>
    <mergeCell ref="A9:A10"/>
    <mergeCell ref="B9:B10"/>
    <mergeCell ref="C9:C10"/>
    <mergeCell ref="D9:D10"/>
    <mergeCell ref="E9:E10"/>
    <mergeCell ref="F9:F10"/>
    <mergeCell ref="G9:G10"/>
    <mergeCell ref="O9:O10"/>
    <mergeCell ref="H4:J4"/>
    <mergeCell ref="O5:O6"/>
    <mergeCell ref="Q5:Q6"/>
    <mergeCell ref="E5:E6"/>
    <mergeCell ref="D5:D6"/>
    <mergeCell ref="H3:J3"/>
    <mergeCell ref="K1:L2"/>
    <mergeCell ref="M1:M2"/>
    <mergeCell ref="N1:O1"/>
    <mergeCell ref="P1:Q1"/>
    <mergeCell ref="H1:J2"/>
    <mergeCell ref="A1:A2"/>
    <mergeCell ref="B1:C2"/>
    <mergeCell ref="D1:E2"/>
    <mergeCell ref="F1:F2"/>
    <mergeCell ref="G1:G2"/>
  </mergeCells>
  <phoneticPr fontId="14" type="noConversion"/>
  <conditionalFormatting sqref="N3:Q10">
    <cfRule type="cellIs" dxfId="35" priority="33" operator="notEqual">
      <formula>0</formula>
    </cfRule>
  </conditionalFormatting>
  <conditionalFormatting sqref="A3:E3 G3">
    <cfRule type="expression" dxfId="34" priority="12">
      <formula>$B$3&lt;&gt;0</formula>
    </cfRule>
  </conditionalFormatting>
  <conditionalFormatting sqref="A4:E4 G4">
    <cfRule type="expression" dxfId="33" priority="11">
      <formula>$B$4&lt;&gt;0</formula>
    </cfRule>
  </conditionalFormatting>
  <conditionalFormatting sqref="A5:G6">
    <cfRule type="expression" dxfId="32" priority="10">
      <formula>$B$5&lt;&gt;0</formula>
    </cfRule>
  </conditionalFormatting>
  <conditionalFormatting sqref="A7:E7 G7">
    <cfRule type="expression" dxfId="31" priority="9">
      <formula>$B$7&lt;&gt;0</formula>
    </cfRule>
  </conditionalFormatting>
  <conditionalFormatting sqref="A8:E8 G8">
    <cfRule type="expression" dxfId="30" priority="8">
      <formula>$B$8&lt;&gt;0</formula>
    </cfRule>
  </conditionalFormatting>
  <conditionalFormatting sqref="A9:G10">
    <cfRule type="expression" dxfId="29" priority="7">
      <formula>$B$9&lt;&gt;0</formula>
    </cfRule>
  </conditionalFormatting>
  <conditionalFormatting sqref="H3:M3">
    <cfRule type="expression" dxfId="28" priority="6">
      <formula>$K3&lt;&gt;0</formula>
    </cfRule>
  </conditionalFormatting>
  <conditionalFormatting sqref="H4:M10">
    <cfRule type="expression" dxfId="27" priority="5">
      <formula>$K4&lt;&gt;0</formula>
    </cfRule>
  </conditionalFormatting>
  <conditionalFormatting sqref="F8">
    <cfRule type="expression" dxfId="26" priority="4">
      <formula>$K$7&lt;&gt;0</formula>
    </cfRule>
  </conditionalFormatting>
  <conditionalFormatting sqref="F7">
    <cfRule type="expression" dxfId="25" priority="3">
      <formula>$K$7&lt;&gt;0</formula>
    </cfRule>
  </conditionalFormatting>
  <conditionalFormatting sqref="F4">
    <cfRule type="expression" dxfId="24" priority="2">
      <formula>$K$7&lt;&gt;0</formula>
    </cfRule>
  </conditionalFormatting>
  <conditionalFormatting sqref="F3">
    <cfRule type="expression" dxfId="23" priority="1">
      <formula>$K$7&lt;&gt;0</formula>
    </cfRule>
  </conditionalFormatting>
  <printOptions horizontalCentered="1"/>
  <pageMargins left="0.39370078740157483" right="0.39370078740157483" top="0.59055118110236227" bottom="0.59055118110236227" header="0.19685039370078741" footer="0.19685039370078741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view="pageBreakPreview" zoomScaleNormal="100" zoomScaleSheetLayoutView="100" workbookViewId="0">
      <pane ySplit="2" topLeftCell="A3" activePane="bottomLeft" state="frozen"/>
      <selection pane="bottomLeft" activeCell="M8" sqref="M8"/>
    </sheetView>
  </sheetViews>
  <sheetFormatPr defaultColWidth="9" defaultRowHeight="17.399999999999999"/>
  <cols>
    <col min="1" max="1" width="11.5" style="175" customWidth="1"/>
    <col min="2" max="2" width="8.09765625" style="175" customWidth="1"/>
    <col min="3" max="3" width="2.59765625" style="175" customWidth="1"/>
    <col min="4" max="4" width="8.09765625" style="175" customWidth="1"/>
    <col min="5" max="5" width="5" style="175" customWidth="1"/>
    <col min="6" max="6" width="11.8984375" style="175" customWidth="1"/>
    <col min="7" max="7" width="12.09765625" style="175" bestFit="1" customWidth="1"/>
    <col min="8" max="8" width="10.8984375" style="175" customWidth="1"/>
    <col min="9" max="9" width="13" style="175" customWidth="1"/>
    <col min="10" max="10" width="15.09765625" style="175" customWidth="1"/>
    <col min="11" max="11" width="12.19921875" style="175" customWidth="1"/>
    <col min="12" max="12" width="4.19921875" style="175" customWidth="1"/>
    <col min="13" max="13" width="10.69921875" style="175" customWidth="1"/>
    <col min="14" max="14" width="12.59765625" style="175" customWidth="1"/>
    <col min="15" max="15" width="14.59765625" style="175" customWidth="1"/>
    <col min="16" max="16" width="12.59765625" style="175" customWidth="1"/>
    <col min="17" max="17" width="14.59765625" style="175" customWidth="1"/>
    <col min="18" max="16384" width="9" style="175"/>
  </cols>
  <sheetData>
    <row r="1" spans="1:17">
      <c r="A1" s="362" t="s">
        <v>76</v>
      </c>
      <c r="B1" s="346" t="s">
        <v>77</v>
      </c>
      <c r="C1" s="346"/>
      <c r="D1" s="362" t="s">
        <v>78</v>
      </c>
      <c r="E1" s="366"/>
      <c r="F1" s="346" t="s">
        <v>79</v>
      </c>
      <c r="G1" s="370" t="s">
        <v>80</v>
      </c>
      <c r="H1" s="362" t="s">
        <v>81</v>
      </c>
      <c r="I1" s="363"/>
      <c r="J1" s="363"/>
      <c r="K1" s="362" t="s">
        <v>82</v>
      </c>
      <c r="L1" s="366"/>
      <c r="M1" s="340" t="s">
        <v>83</v>
      </c>
      <c r="N1" s="339" t="s">
        <v>84</v>
      </c>
      <c r="O1" s="339"/>
      <c r="P1" s="339" t="s">
        <v>85</v>
      </c>
      <c r="Q1" s="339"/>
    </row>
    <row r="2" spans="1:17">
      <c r="A2" s="364"/>
      <c r="B2" s="347"/>
      <c r="C2" s="347"/>
      <c r="D2" s="364"/>
      <c r="E2" s="369"/>
      <c r="F2" s="347"/>
      <c r="G2" s="370"/>
      <c r="H2" s="364"/>
      <c r="I2" s="365"/>
      <c r="J2" s="365"/>
      <c r="K2" s="367"/>
      <c r="L2" s="368"/>
      <c r="M2" s="341"/>
      <c r="N2" s="100" t="s">
        <v>86</v>
      </c>
      <c r="O2" s="94" t="s">
        <v>87</v>
      </c>
      <c r="P2" s="95" t="s">
        <v>86</v>
      </c>
      <c r="Q2" s="96" t="s">
        <v>87</v>
      </c>
    </row>
    <row r="3" spans="1:17">
      <c r="A3" s="110" t="s">
        <v>331</v>
      </c>
      <c r="B3" s="98">
        <f>SUM(K3:K3)</f>
        <v>0</v>
      </c>
      <c r="C3" s="108" t="s">
        <v>306</v>
      </c>
      <c r="D3" s="85">
        <v>60</v>
      </c>
      <c r="E3" s="132" t="s">
        <v>343</v>
      </c>
      <c r="F3" s="226" t="s">
        <v>359</v>
      </c>
      <c r="G3" s="131">
        <f>M8</f>
        <v>320539.76515151514</v>
      </c>
      <c r="H3" s="391" t="s">
        <v>173</v>
      </c>
      <c r="I3" s="392"/>
      <c r="J3" s="392"/>
      <c r="K3" s="86"/>
      <c r="L3" s="122" t="s">
        <v>306</v>
      </c>
      <c r="M3" s="106">
        <f>'표-A5'!G4</f>
        <v>1</v>
      </c>
      <c r="N3" s="101">
        <f>K3/D3*M3</f>
        <v>0</v>
      </c>
      <c r="O3" s="130">
        <f>SUM(N3:N3)</f>
        <v>0</v>
      </c>
      <c r="P3" s="99">
        <f>N3*G3</f>
        <v>0</v>
      </c>
      <c r="Q3" s="133">
        <f>SUM(P3:P3)</f>
        <v>0</v>
      </c>
    </row>
    <row r="4" spans="1:17" ht="16.5" customHeight="1">
      <c r="A4" s="342" t="s">
        <v>332</v>
      </c>
      <c r="B4" s="358">
        <f>SUM(K4:K5)</f>
        <v>0</v>
      </c>
      <c r="C4" s="373" t="s">
        <v>306</v>
      </c>
      <c r="D4" s="444">
        <v>7.11</v>
      </c>
      <c r="E4" s="373" t="s">
        <v>343</v>
      </c>
      <c r="F4" s="342" t="s">
        <v>74</v>
      </c>
      <c r="G4" s="349">
        <f>M8</f>
        <v>320539.76515151514</v>
      </c>
      <c r="H4" s="391" t="s">
        <v>348</v>
      </c>
      <c r="I4" s="392"/>
      <c r="J4" s="392"/>
      <c r="K4" s="86"/>
      <c r="L4" s="122" t="s">
        <v>306</v>
      </c>
      <c r="M4" s="106">
        <f>'표-A5'!G5</f>
        <v>1</v>
      </c>
      <c r="N4" s="101">
        <f>K4/D$4*M4</f>
        <v>0</v>
      </c>
      <c r="O4" s="399">
        <f>SUM(N4:N5)</f>
        <v>0</v>
      </c>
      <c r="P4" s="90">
        <f>N4*G$4</f>
        <v>0</v>
      </c>
      <c r="Q4" s="386">
        <f>SUM(P4:P5)</f>
        <v>0</v>
      </c>
    </row>
    <row r="5" spans="1:17" ht="16.5" customHeight="1">
      <c r="A5" s="357"/>
      <c r="B5" s="360"/>
      <c r="C5" s="375"/>
      <c r="D5" s="445"/>
      <c r="E5" s="375"/>
      <c r="F5" s="357"/>
      <c r="G5" s="351"/>
      <c r="H5" s="391" t="s">
        <v>349</v>
      </c>
      <c r="I5" s="392"/>
      <c r="J5" s="392"/>
      <c r="K5" s="86"/>
      <c r="L5" s="122" t="s">
        <v>306</v>
      </c>
      <c r="M5" s="106">
        <f>'표-A5'!G6</f>
        <v>7.0000000000000007E-2</v>
      </c>
      <c r="N5" s="101">
        <f>K5/D$4*M5</f>
        <v>0</v>
      </c>
      <c r="O5" s="405"/>
      <c r="P5" s="90">
        <f>N5*G$4</f>
        <v>0</v>
      </c>
      <c r="Q5" s="388"/>
    </row>
    <row r="6" spans="1:17" ht="16.5" customHeight="1">
      <c r="A6" s="110" t="s">
        <v>333</v>
      </c>
      <c r="B6" s="98">
        <f>SUM(K6:K6)</f>
        <v>0</v>
      </c>
      <c r="C6" s="108" t="s">
        <v>306</v>
      </c>
      <c r="D6" s="85">
        <v>6.68</v>
      </c>
      <c r="E6" s="108" t="s">
        <v>343</v>
      </c>
      <c r="F6" s="226" t="s">
        <v>359</v>
      </c>
      <c r="G6" s="111">
        <f>M8</f>
        <v>320539.76515151514</v>
      </c>
      <c r="H6" s="391" t="s">
        <v>173</v>
      </c>
      <c r="I6" s="392"/>
      <c r="J6" s="392"/>
      <c r="K6" s="86"/>
      <c r="L6" s="122" t="s">
        <v>306</v>
      </c>
      <c r="M6" s="106">
        <f>'표-A5'!G7</f>
        <v>1</v>
      </c>
      <c r="N6" s="101">
        <f>K6/D$6*M6</f>
        <v>0</v>
      </c>
      <c r="O6" s="128">
        <f>SUM(N6:N6)</f>
        <v>0</v>
      </c>
      <c r="P6" s="90">
        <f>N6*G$6</f>
        <v>0</v>
      </c>
      <c r="Q6" s="129">
        <f>SUM(P6:P6)</f>
        <v>0</v>
      </c>
    </row>
    <row r="7" spans="1:17" ht="16.5" customHeight="1">
      <c r="A7" s="110" t="s">
        <v>335</v>
      </c>
      <c r="B7" s="98">
        <f>SUM(K7:K7)</f>
        <v>0</v>
      </c>
      <c r="C7" s="108" t="s">
        <v>306</v>
      </c>
      <c r="D7" s="85">
        <v>7.46</v>
      </c>
      <c r="E7" s="108" t="s">
        <v>343</v>
      </c>
      <c r="F7" s="226" t="s">
        <v>359</v>
      </c>
      <c r="G7" s="111">
        <f>M8</f>
        <v>320539.76515151514</v>
      </c>
      <c r="H7" s="391" t="s">
        <v>173</v>
      </c>
      <c r="I7" s="392"/>
      <c r="J7" s="392"/>
      <c r="K7" s="86"/>
      <c r="L7" s="122" t="s">
        <v>306</v>
      </c>
      <c r="M7" s="106">
        <f>'표-A5'!G8</f>
        <v>1</v>
      </c>
      <c r="N7" s="101">
        <f>K7/D$7*M7</f>
        <v>0</v>
      </c>
      <c r="O7" s="128">
        <f>SUM(N7:N7)</f>
        <v>0</v>
      </c>
      <c r="P7" s="90">
        <f>N7*G$7</f>
        <v>0</v>
      </c>
      <c r="Q7" s="129">
        <f>SUM(P7:P7)</f>
        <v>0</v>
      </c>
    </row>
    <row r="8" spans="1:17" ht="21" customHeight="1">
      <c r="A8" s="416" t="s">
        <v>350</v>
      </c>
      <c r="B8" s="417"/>
      <c r="C8" s="417"/>
      <c r="D8" s="417"/>
      <c r="E8" s="417"/>
      <c r="F8" s="417"/>
      <c r="G8" s="417"/>
      <c r="H8" s="417"/>
      <c r="I8" s="417"/>
      <c r="J8" s="418"/>
      <c r="K8" s="414" t="s">
        <v>428</v>
      </c>
      <c r="L8" s="415"/>
      <c r="M8" s="113">
        <f>'표-인건비'!D4</f>
        <v>320539.76515151514</v>
      </c>
      <c r="N8" s="114">
        <f>SUM(N3:N7)</f>
        <v>0</v>
      </c>
      <c r="O8" s="116" t="s">
        <v>147</v>
      </c>
      <c r="P8" s="117">
        <f>SUM(P3:P7)</f>
        <v>0</v>
      </c>
      <c r="Q8" s="115" t="s">
        <v>148</v>
      </c>
    </row>
    <row r="9" spans="1:17" ht="30" customHeight="1">
      <c r="A9" s="422" t="s">
        <v>351</v>
      </c>
      <c r="B9" s="423"/>
      <c r="C9" s="423"/>
      <c r="D9" s="423"/>
      <c r="E9" s="423"/>
      <c r="F9" s="423"/>
      <c r="G9" s="423"/>
      <c r="H9" s="423"/>
      <c r="I9" s="423"/>
      <c r="J9" s="424"/>
      <c r="K9" s="425">
        <f>SUM(P8:P8)</f>
        <v>0</v>
      </c>
      <c r="L9" s="425"/>
      <c r="M9" s="425"/>
      <c r="N9" s="425"/>
      <c r="O9" s="425"/>
      <c r="P9" s="425"/>
      <c r="Q9" s="97" t="s">
        <v>148</v>
      </c>
    </row>
  </sheetData>
  <mergeCells count="28">
    <mergeCell ref="A9:J9"/>
    <mergeCell ref="K9:P9"/>
    <mergeCell ref="H7:J7"/>
    <mergeCell ref="O4:O5"/>
    <mergeCell ref="Q4:Q5"/>
    <mergeCell ref="H5:J5"/>
    <mergeCell ref="A8:J8"/>
    <mergeCell ref="K8:L8"/>
    <mergeCell ref="H6:J6"/>
    <mergeCell ref="F4:F5"/>
    <mergeCell ref="A4:A5"/>
    <mergeCell ref="B4:B5"/>
    <mergeCell ref="C4:C5"/>
    <mergeCell ref="D4:D5"/>
    <mergeCell ref="E4:E5"/>
    <mergeCell ref="G4:G5"/>
    <mergeCell ref="K1:L2"/>
    <mergeCell ref="M1:M2"/>
    <mergeCell ref="N1:O1"/>
    <mergeCell ref="P1:Q1"/>
    <mergeCell ref="H3:J3"/>
    <mergeCell ref="H1:J2"/>
    <mergeCell ref="H4:J4"/>
    <mergeCell ref="A1:A2"/>
    <mergeCell ref="B1:C2"/>
    <mergeCell ref="D1:E2"/>
    <mergeCell ref="F1:F2"/>
    <mergeCell ref="G1:G2"/>
  </mergeCells>
  <phoneticPr fontId="14" type="noConversion"/>
  <conditionalFormatting sqref="N3:Q7">
    <cfRule type="cellIs" dxfId="22" priority="12" operator="notEqual">
      <formula>0</formula>
    </cfRule>
  </conditionalFormatting>
  <conditionalFormatting sqref="A3:E3 G3">
    <cfRule type="expression" dxfId="21" priority="11">
      <formula>$B$3&lt;&gt;0</formula>
    </cfRule>
  </conditionalFormatting>
  <conditionalFormatting sqref="A6:E6 G6">
    <cfRule type="expression" dxfId="20" priority="10">
      <formula>$B$6&lt;&gt;0</formula>
    </cfRule>
  </conditionalFormatting>
  <conditionalFormatting sqref="A4:G5">
    <cfRule type="expression" dxfId="19" priority="9">
      <formula>$B$4&lt;&gt;0</formula>
    </cfRule>
  </conditionalFormatting>
  <conditionalFormatting sqref="A7:E7 G7">
    <cfRule type="expression" dxfId="18" priority="7">
      <formula>$B$7&lt;&gt;0</formula>
    </cfRule>
  </conditionalFormatting>
  <conditionalFormatting sqref="H3:M7">
    <cfRule type="expression" dxfId="17" priority="5">
      <formula>$K3&lt;&gt;0</formula>
    </cfRule>
  </conditionalFormatting>
  <conditionalFormatting sqref="F3">
    <cfRule type="expression" dxfId="16" priority="3">
      <formula>$K$7&lt;&gt;0</formula>
    </cfRule>
  </conditionalFormatting>
  <conditionalFormatting sqref="F6">
    <cfRule type="expression" dxfId="15" priority="2">
      <formula>$K$7&lt;&gt;0</formula>
    </cfRule>
  </conditionalFormatting>
  <conditionalFormatting sqref="F7">
    <cfRule type="expression" dxfId="14" priority="1">
      <formula>$K$7&lt;&gt;0</formula>
    </cfRule>
  </conditionalFormatting>
  <printOptions horizontalCentered="1"/>
  <pageMargins left="0.39370078740157483" right="0.39370078740157483" top="0.59055118110236227" bottom="0.59055118110236227" header="0.19685039370078741" footer="0.19685039370078741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view="pageBreakPreview" zoomScaleNormal="100" zoomScaleSheetLayoutView="100" workbookViewId="0">
      <pane ySplit="2" topLeftCell="A3" activePane="bottomLeft" state="frozen"/>
      <selection pane="bottomLeft" activeCell="G12" sqref="G12"/>
    </sheetView>
  </sheetViews>
  <sheetFormatPr defaultColWidth="9" defaultRowHeight="17.399999999999999"/>
  <cols>
    <col min="1" max="1" width="13.59765625" style="175" customWidth="1"/>
    <col min="2" max="2" width="8.09765625" style="175" customWidth="1"/>
    <col min="3" max="3" width="2.59765625" style="175" customWidth="1"/>
    <col min="4" max="4" width="8.09765625" style="175" customWidth="1"/>
    <col min="5" max="5" width="5" style="175" customWidth="1"/>
    <col min="6" max="6" width="11.8984375" style="175" customWidth="1"/>
    <col min="7" max="7" width="12.09765625" style="175" bestFit="1" customWidth="1"/>
    <col min="8" max="8" width="10.8984375" style="175" customWidth="1"/>
    <col min="9" max="9" width="13" style="175" customWidth="1"/>
    <col min="10" max="10" width="15.09765625" style="175" customWidth="1"/>
    <col min="11" max="11" width="12.19921875" style="175" customWidth="1"/>
    <col min="12" max="12" width="4.19921875" style="175" customWidth="1"/>
    <col min="13" max="13" width="10.69921875" style="175" customWidth="1"/>
    <col min="14" max="14" width="12.59765625" style="175" customWidth="1"/>
    <col min="15" max="15" width="14.59765625" style="175" customWidth="1"/>
    <col min="16" max="16" width="12.59765625" style="175" customWidth="1"/>
    <col min="17" max="17" width="14.59765625" style="175" customWidth="1"/>
    <col min="18" max="16384" width="9" style="175"/>
  </cols>
  <sheetData>
    <row r="1" spans="1:17">
      <c r="A1" s="362" t="s">
        <v>76</v>
      </c>
      <c r="B1" s="346" t="s">
        <v>77</v>
      </c>
      <c r="C1" s="346"/>
      <c r="D1" s="362" t="s">
        <v>78</v>
      </c>
      <c r="E1" s="366"/>
      <c r="F1" s="346" t="s">
        <v>79</v>
      </c>
      <c r="G1" s="370" t="s">
        <v>80</v>
      </c>
      <c r="H1" s="362" t="s">
        <v>81</v>
      </c>
      <c r="I1" s="363"/>
      <c r="J1" s="363"/>
      <c r="K1" s="362" t="s">
        <v>82</v>
      </c>
      <c r="L1" s="366"/>
      <c r="M1" s="340" t="s">
        <v>83</v>
      </c>
      <c r="N1" s="339" t="s">
        <v>84</v>
      </c>
      <c r="O1" s="339"/>
      <c r="P1" s="339" t="s">
        <v>85</v>
      </c>
      <c r="Q1" s="339"/>
    </row>
    <row r="2" spans="1:17">
      <c r="A2" s="364"/>
      <c r="B2" s="347"/>
      <c r="C2" s="347"/>
      <c r="D2" s="364"/>
      <c r="E2" s="369"/>
      <c r="F2" s="347"/>
      <c r="G2" s="370"/>
      <c r="H2" s="364"/>
      <c r="I2" s="365"/>
      <c r="J2" s="365"/>
      <c r="K2" s="367"/>
      <c r="L2" s="368"/>
      <c r="M2" s="341"/>
      <c r="N2" s="100" t="s">
        <v>86</v>
      </c>
      <c r="O2" s="94" t="s">
        <v>87</v>
      </c>
      <c r="P2" s="95" t="s">
        <v>86</v>
      </c>
      <c r="Q2" s="96" t="s">
        <v>87</v>
      </c>
    </row>
    <row r="3" spans="1:17" ht="16.5" customHeight="1">
      <c r="A3" s="342" t="s">
        <v>352</v>
      </c>
      <c r="B3" s="358">
        <f>SUM(K3:K4)</f>
        <v>0</v>
      </c>
      <c r="C3" s="373" t="s">
        <v>159</v>
      </c>
      <c r="D3" s="446">
        <v>43</v>
      </c>
      <c r="E3" s="373" t="s">
        <v>160</v>
      </c>
      <c r="F3" s="249" t="s">
        <v>442</v>
      </c>
      <c r="G3" s="131">
        <f>M14</f>
        <v>160707.95454545453</v>
      </c>
      <c r="H3" s="391" t="s">
        <v>362</v>
      </c>
      <c r="I3" s="392"/>
      <c r="J3" s="392"/>
      <c r="K3" s="88"/>
      <c r="L3" s="122" t="s">
        <v>159</v>
      </c>
      <c r="M3" s="106">
        <f>'표-B1'!F4</f>
        <v>1</v>
      </c>
      <c r="N3" s="101">
        <f>K3/D$3*M3</f>
        <v>0</v>
      </c>
      <c r="O3" s="399">
        <f>SUM(N3:N4)</f>
        <v>0</v>
      </c>
      <c r="P3" s="90">
        <f>N3*G3</f>
        <v>0</v>
      </c>
      <c r="Q3" s="386">
        <f>SUM(P3:P4)</f>
        <v>0</v>
      </c>
    </row>
    <row r="4" spans="1:17" ht="16.5" customHeight="1">
      <c r="A4" s="357"/>
      <c r="B4" s="360"/>
      <c r="C4" s="375"/>
      <c r="D4" s="447"/>
      <c r="E4" s="375"/>
      <c r="F4" s="249" t="s">
        <v>444</v>
      </c>
      <c r="G4" s="131">
        <f>M13</f>
        <v>214269.93181818185</v>
      </c>
      <c r="H4" s="391" t="s">
        <v>363</v>
      </c>
      <c r="I4" s="392"/>
      <c r="J4" s="392"/>
      <c r="K4" s="88"/>
      <c r="L4" s="122" t="s">
        <v>159</v>
      </c>
      <c r="M4" s="106">
        <f>'표-B1'!F5</f>
        <v>1.54</v>
      </c>
      <c r="N4" s="101">
        <f>K4/D$3*M4</f>
        <v>0</v>
      </c>
      <c r="O4" s="405"/>
      <c r="P4" s="90">
        <f t="shared" ref="P4:P12" si="0">N4*G4</f>
        <v>0</v>
      </c>
      <c r="Q4" s="388"/>
    </row>
    <row r="5" spans="1:17" ht="16.5" customHeight="1">
      <c r="A5" s="342" t="s">
        <v>353</v>
      </c>
      <c r="B5" s="358">
        <f>SUM(K5:K6)</f>
        <v>0</v>
      </c>
      <c r="C5" s="373" t="s">
        <v>159</v>
      </c>
      <c r="D5" s="446">
        <v>484</v>
      </c>
      <c r="E5" s="373" t="s">
        <v>160</v>
      </c>
      <c r="F5" s="342" t="s">
        <v>442</v>
      </c>
      <c r="G5" s="349">
        <f>M14</f>
        <v>160707.95454545453</v>
      </c>
      <c r="H5" s="391" t="s">
        <v>364</v>
      </c>
      <c r="I5" s="392"/>
      <c r="J5" s="392"/>
      <c r="K5" s="88"/>
      <c r="L5" s="122" t="s">
        <v>159</v>
      </c>
      <c r="M5" s="106">
        <f>'표-B1'!F6</f>
        <v>1</v>
      </c>
      <c r="N5" s="101">
        <f>K5/D$5*M5</f>
        <v>0</v>
      </c>
      <c r="O5" s="399">
        <f>SUM(N5:N6)</f>
        <v>0</v>
      </c>
      <c r="P5" s="90">
        <f t="shared" si="0"/>
        <v>0</v>
      </c>
      <c r="Q5" s="386">
        <f>SUM(P5:P6)</f>
        <v>0</v>
      </c>
    </row>
    <row r="6" spans="1:17" ht="16.5" customHeight="1">
      <c r="A6" s="357"/>
      <c r="B6" s="360"/>
      <c r="C6" s="375"/>
      <c r="D6" s="447"/>
      <c r="E6" s="375"/>
      <c r="F6" s="357"/>
      <c r="G6" s="351"/>
      <c r="H6" s="391" t="s">
        <v>365</v>
      </c>
      <c r="I6" s="392"/>
      <c r="J6" s="392"/>
      <c r="K6" s="88"/>
      <c r="L6" s="122" t="s">
        <v>159</v>
      </c>
      <c r="M6" s="106">
        <f>'표-B1'!F7</f>
        <v>2.1800000000000002</v>
      </c>
      <c r="N6" s="101">
        <f>K6/D$5*M6</f>
        <v>0</v>
      </c>
      <c r="O6" s="405"/>
      <c r="P6" s="90">
        <f>N6*G5</f>
        <v>0</v>
      </c>
      <c r="Q6" s="388"/>
    </row>
    <row r="7" spans="1:17" ht="16.5" customHeight="1">
      <c r="A7" s="110" t="s">
        <v>354</v>
      </c>
      <c r="B7" s="98">
        <f>SUM(K7:K7)</f>
        <v>0</v>
      </c>
      <c r="C7" s="108" t="s">
        <v>360</v>
      </c>
      <c r="D7" s="87">
        <v>11</v>
      </c>
      <c r="E7" s="108" t="s">
        <v>361</v>
      </c>
      <c r="F7" s="248" t="s">
        <v>444</v>
      </c>
      <c r="G7" s="111">
        <f>M13</f>
        <v>214269.93181818185</v>
      </c>
      <c r="H7" s="391" t="s">
        <v>173</v>
      </c>
      <c r="I7" s="392"/>
      <c r="J7" s="392"/>
      <c r="K7" s="88"/>
      <c r="L7" s="122" t="s">
        <v>360</v>
      </c>
      <c r="M7" s="106">
        <f>'표-B1'!F8</f>
        <v>1</v>
      </c>
      <c r="N7" s="101">
        <f>K7/D$7*M7</f>
        <v>0</v>
      </c>
      <c r="O7" s="128">
        <f>SUM(N7:N7)</f>
        <v>0</v>
      </c>
      <c r="P7" s="90">
        <f t="shared" si="0"/>
        <v>0</v>
      </c>
      <c r="Q7" s="129">
        <f>SUM(P7:P7)</f>
        <v>0</v>
      </c>
    </row>
    <row r="8" spans="1:17" ht="16.5" customHeight="1">
      <c r="A8" s="342" t="s">
        <v>355</v>
      </c>
      <c r="B8" s="358">
        <f>SUM(K8:K9)</f>
        <v>0</v>
      </c>
      <c r="C8" s="373" t="s">
        <v>151</v>
      </c>
      <c r="D8" s="446">
        <v>1738</v>
      </c>
      <c r="E8" s="373" t="s">
        <v>329</v>
      </c>
      <c r="F8" s="248" t="s">
        <v>442</v>
      </c>
      <c r="G8" s="131">
        <f>M14</f>
        <v>160707.95454545453</v>
      </c>
      <c r="H8" s="391" t="s">
        <v>366</v>
      </c>
      <c r="I8" s="392"/>
      <c r="J8" s="392"/>
      <c r="K8" s="88"/>
      <c r="L8" s="122" t="s">
        <v>151</v>
      </c>
      <c r="M8" s="106">
        <f>'표-B1'!F9</f>
        <v>1</v>
      </c>
      <c r="N8" s="101">
        <f>K8/D$8*M8</f>
        <v>0</v>
      </c>
      <c r="O8" s="399">
        <f>SUM(N8:N9)</f>
        <v>0</v>
      </c>
      <c r="P8" s="90">
        <f>N8*G8</f>
        <v>0</v>
      </c>
      <c r="Q8" s="386">
        <f>SUM(P8:P9)</f>
        <v>0</v>
      </c>
    </row>
    <row r="9" spans="1:17" ht="16.5" customHeight="1">
      <c r="A9" s="357"/>
      <c r="B9" s="360"/>
      <c r="C9" s="375"/>
      <c r="D9" s="447"/>
      <c r="E9" s="375"/>
      <c r="F9" s="248" t="s">
        <v>444</v>
      </c>
      <c r="G9" s="131">
        <f>M13</f>
        <v>214269.93181818185</v>
      </c>
      <c r="H9" s="391" t="s">
        <v>367</v>
      </c>
      <c r="I9" s="392"/>
      <c r="J9" s="392"/>
      <c r="K9" s="88"/>
      <c r="L9" s="122" t="s">
        <v>151</v>
      </c>
      <c r="M9" s="106">
        <f>'표-B1'!F10</f>
        <v>1.31</v>
      </c>
      <c r="N9" s="101">
        <f>K9/D$8*M9</f>
        <v>0</v>
      </c>
      <c r="O9" s="405"/>
      <c r="P9" s="90">
        <f>N9*G9</f>
        <v>0</v>
      </c>
      <c r="Q9" s="388"/>
    </row>
    <row r="10" spans="1:17" ht="16.5" customHeight="1">
      <c r="A10" s="110" t="s">
        <v>356</v>
      </c>
      <c r="B10" s="98">
        <f>SUM(K10:K10)</f>
        <v>0</v>
      </c>
      <c r="C10" s="108" t="s">
        <v>151</v>
      </c>
      <c r="D10" s="87">
        <v>6568</v>
      </c>
      <c r="E10" s="108" t="s">
        <v>329</v>
      </c>
      <c r="F10" s="248" t="s">
        <v>444</v>
      </c>
      <c r="G10" s="111">
        <f>M13</f>
        <v>214269.93181818185</v>
      </c>
      <c r="H10" s="391" t="s">
        <v>173</v>
      </c>
      <c r="I10" s="392"/>
      <c r="J10" s="392"/>
      <c r="K10" s="88"/>
      <c r="L10" s="122" t="s">
        <v>151</v>
      </c>
      <c r="M10" s="106">
        <f>'표-B1'!F11</f>
        <v>1</v>
      </c>
      <c r="N10" s="101">
        <f>K10/D$10*M10</f>
        <v>0</v>
      </c>
      <c r="O10" s="128">
        <f>SUM(N10:N10)</f>
        <v>0</v>
      </c>
      <c r="P10" s="90">
        <f t="shared" si="0"/>
        <v>0</v>
      </c>
      <c r="Q10" s="129">
        <f>SUM(P10:P10)</f>
        <v>0</v>
      </c>
    </row>
    <row r="11" spans="1:17" ht="16.5" customHeight="1">
      <c r="A11" s="110" t="s">
        <v>357</v>
      </c>
      <c r="B11" s="98">
        <f>SUM(K11:K11)</f>
        <v>0</v>
      </c>
      <c r="C11" s="108" t="s">
        <v>159</v>
      </c>
      <c r="D11" s="87">
        <v>32</v>
      </c>
      <c r="E11" s="108" t="s">
        <v>160</v>
      </c>
      <c r="F11" s="248" t="s">
        <v>442</v>
      </c>
      <c r="G11" s="111">
        <f>M14</f>
        <v>160707.95454545453</v>
      </c>
      <c r="H11" s="391" t="s">
        <v>173</v>
      </c>
      <c r="I11" s="392"/>
      <c r="J11" s="392"/>
      <c r="K11" s="88"/>
      <c r="L11" s="122" t="s">
        <v>159</v>
      </c>
      <c r="M11" s="106">
        <f>'표-B1'!F12</f>
        <v>1</v>
      </c>
      <c r="N11" s="101">
        <f>K11/D$11*M11</f>
        <v>0</v>
      </c>
      <c r="O11" s="128">
        <f>SUM(N11:N11)</f>
        <v>0</v>
      </c>
      <c r="P11" s="90">
        <f t="shared" si="0"/>
        <v>0</v>
      </c>
      <c r="Q11" s="129">
        <f>SUM(P11:P11)</f>
        <v>0</v>
      </c>
    </row>
    <row r="12" spans="1:17" ht="16.5" customHeight="1">
      <c r="A12" s="110" t="s">
        <v>358</v>
      </c>
      <c r="B12" s="98">
        <f>SUM(K12:K12)</f>
        <v>0</v>
      </c>
      <c r="C12" s="108" t="s">
        <v>151</v>
      </c>
      <c r="D12" s="87">
        <v>11875</v>
      </c>
      <c r="E12" s="108" t="s">
        <v>329</v>
      </c>
      <c r="F12" s="248" t="s">
        <v>442</v>
      </c>
      <c r="G12" s="111">
        <f>M14</f>
        <v>160707.95454545453</v>
      </c>
      <c r="H12" s="391" t="s">
        <v>173</v>
      </c>
      <c r="I12" s="392"/>
      <c r="J12" s="392"/>
      <c r="K12" s="88"/>
      <c r="L12" s="122" t="s">
        <v>151</v>
      </c>
      <c r="M12" s="106">
        <f>'표-B1'!F13</f>
        <v>1</v>
      </c>
      <c r="N12" s="101">
        <f>K12/D$12*M12</f>
        <v>0</v>
      </c>
      <c r="O12" s="128">
        <f>SUM(N12:N12)</f>
        <v>0</v>
      </c>
      <c r="P12" s="90">
        <f t="shared" si="0"/>
        <v>0</v>
      </c>
      <c r="Q12" s="129">
        <f>SUM(P12:P12)</f>
        <v>0</v>
      </c>
    </row>
    <row r="13" spans="1:17" ht="21" customHeight="1">
      <c r="A13" s="416" t="s">
        <v>402</v>
      </c>
      <c r="B13" s="417"/>
      <c r="C13" s="417"/>
      <c r="D13" s="417"/>
      <c r="E13" s="417"/>
      <c r="F13" s="417"/>
      <c r="G13" s="417"/>
      <c r="H13" s="417"/>
      <c r="I13" s="417"/>
      <c r="J13" s="418"/>
      <c r="K13" s="414" t="s">
        <v>444</v>
      </c>
      <c r="L13" s="415"/>
      <c r="M13" s="113">
        <f>'표-인건비'!D5</f>
        <v>214269.93181818185</v>
      </c>
      <c r="N13" s="114">
        <f>SUM(N4,N7,N9:N10)</f>
        <v>0</v>
      </c>
      <c r="O13" s="116" t="s">
        <v>147</v>
      </c>
      <c r="P13" s="89">
        <f>SUM(P4,P7,P9:P10)</f>
        <v>0</v>
      </c>
      <c r="Q13" s="115" t="s">
        <v>148</v>
      </c>
    </row>
    <row r="14" spans="1:17" ht="21" customHeight="1">
      <c r="A14" s="419"/>
      <c r="B14" s="420"/>
      <c r="C14" s="420"/>
      <c r="D14" s="420"/>
      <c r="E14" s="420"/>
      <c r="F14" s="420"/>
      <c r="G14" s="420"/>
      <c r="H14" s="420"/>
      <c r="I14" s="420"/>
      <c r="J14" s="421"/>
      <c r="K14" s="414" t="s">
        <v>442</v>
      </c>
      <c r="L14" s="415"/>
      <c r="M14" s="113">
        <f>'표-인건비'!D6</f>
        <v>160707.95454545453</v>
      </c>
      <c r="N14" s="114">
        <f>SUM(N3,N5:N6,N8,N11:N12)</f>
        <v>0</v>
      </c>
      <c r="O14" s="116" t="s">
        <v>147</v>
      </c>
      <c r="P14" s="89">
        <f>SUM(P3,P5:P6,P8,P11:P12)</f>
        <v>0</v>
      </c>
      <c r="Q14" s="115" t="s">
        <v>148</v>
      </c>
    </row>
    <row r="15" spans="1:17" ht="30" customHeight="1">
      <c r="A15" s="422" t="s">
        <v>403</v>
      </c>
      <c r="B15" s="423"/>
      <c r="C15" s="423"/>
      <c r="D15" s="423"/>
      <c r="E15" s="423"/>
      <c r="F15" s="423"/>
      <c r="G15" s="423"/>
      <c r="H15" s="423"/>
      <c r="I15" s="423"/>
      <c r="J15" s="424"/>
      <c r="K15" s="448">
        <f>SUM(P13:P14)</f>
        <v>0</v>
      </c>
      <c r="L15" s="448"/>
      <c r="M15" s="448"/>
      <c r="N15" s="448"/>
      <c r="O15" s="448"/>
      <c r="P15" s="448"/>
      <c r="Q15" s="97" t="s">
        <v>148</v>
      </c>
    </row>
  </sheetData>
  <mergeCells count="48">
    <mergeCell ref="F5:F6"/>
    <mergeCell ref="G5:G6"/>
    <mergeCell ref="H5:J5"/>
    <mergeCell ref="A5:A6"/>
    <mergeCell ref="B5:B6"/>
    <mergeCell ref="C5:C6"/>
    <mergeCell ref="D5:D6"/>
    <mergeCell ref="E5:E6"/>
    <mergeCell ref="A3:A4"/>
    <mergeCell ref="B3:B4"/>
    <mergeCell ref="C3:C4"/>
    <mergeCell ref="D3:D4"/>
    <mergeCell ref="E3:E4"/>
    <mergeCell ref="A15:J15"/>
    <mergeCell ref="K15:P15"/>
    <mergeCell ref="H12:J12"/>
    <mergeCell ref="H8:J8"/>
    <mergeCell ref="O8:O9"/>
    <mergeCell ref="H11:J11"/>
    <mergeCell ref="A13:J14"/>
    <mergeCell ref="K14:L14"/>
    <mergeCell ref="K13:L13"/>
    <mergeCell ref="Q8:Q9"/>
    <mergeCell ref="H9:J9"/>
    <mergeCell ref="H10:J10"/>
    <mergeCell ref="A8:A9"/>
    <mergeCell ref="B8:B9"/>
    <mergeCell ref="C8:C9"/>
    <mergeCell ref="D8:D9"/>
    <mergeCell ref="E8:E9"/>
    <mergeCell ref="K1:L2"/>
    <mergeCell ref="M1:M2"/>
    <mergeCell ref="N1:O1"/>
    <mergeCell ref="P1:Q1"/>
    <mergeCell ref="H7:J7"/>
    <mergeCell ref="H1:J2"/>
    <mergeCell ref="O5:O6"/>
    <mergeCell ref="Q5:Q6"/>
    <mergeCell ref="H6:J6"/>
    <mergeCell ref="H3:J3"/>
    <mergeCell ref="O3:O4"/>
    <mergeCell ref="Q3:Q4"/>
    <mergeCell ref="H4:J4"/>
    <mergeCell ref="A1:A2"/>
    <mergeCell ref="B1:C2"/>
    <mergeCell ref="D1:E2"/>
    <mergeCell ref="F1:F2"/>
    <mergeCell ref="G1:G2"/>
  </mergeCells>
  <phoneticPr fontId="14" type="noConversion"/>
  <conditionalFormatting sqref="N3:Q12">
    <cfRule type="cellIs" dxfId="13" priority="28" operator="notEqual">
      <formula>0</formula>
    </cfRule>
  </conditionalFormatting>
  <conditionalFormatting sqref="A12:M12">
    <cfRule type="expression" dxfId="12" priority="13">
      <formula>$K$12&lt;&gt;0</formula>
    </cfRule>
  </conditionalFormatting>
  <conditionalFormatting sqref="A11:M11">
    <cfRule type="expression" dxfId="11" priority="12">
      <formula>$K$11&lt;&gt;0</formula>
    </cfRule>
  </conditionalFormatting>
  <conditionalFormatting sqref="A10:M10">
    <cfRule type="expression" dxfId="10" priority="11">
      <formula>$K$10&lt;&gt;0</formula>
    </cfRule>
  </conditionalFormatting>
  <conditionalFormatting sqref="F9:M9">
    <cfRule type="expression" dxfId="9" priority="10">
      <formula>$K$9&lt;&gt;0</formula>
    </cfRule>
  </conditionalFormatting>
  <conditionalFormatting sqref="F8:M8">
    <cfRule type="expression" dxfId="8" priority="9">
      <formula>$K$8&lt;&gt;0</formula>
    </cfRule>
  </conditionalFormatting>
  <conditionalFormatting sqref="A7:M7">
    <cfRule type="expression" dxfId="7" priority="8">
      <formula>$K$7&lt;&gt;0</formula>
    </cfRule>
  </conditionalFormatting>
  <conditionalFormatting sqref="H6:M6">
    <cfRule type="expression" dxfId="6" priority="7">
      <formula>$K$6&lt;&gt;0</formula>
    </cfRule>
  </conditionalFormatting>
  <conditionalFormatting sqref="H5:M5">
    <cfRule type="expression" dxfId="5" priority="6">
      <formula>$K$5&lt;&gt;0</formula>
    </cfRule>
  </conditionalFormatting>
  <conditionalFormatting sqref="F4:M4">
    <cfRule type="expression" dxfId="4" priority="5">
      <formula>$K$4&lt;&gt;0</formula>
    </cfRule>
  </conditionalFormatting>
  <conditionalFormatting sqref="F3:M3">
    <cfRule type="expression" dxfId="3" priority="4">
      <formula>$K$3&lt;&gt;0</formula>
    </cfRule>
  </conditionalFormatting>
  <conditionalFormatting sqref="A3:E4">
    <cfRule type="expression" dxfId="2" priority="3">
      <formula>$B$3&lt;&gt;0</formula>
    </cfRule>
  </conditionalFormatting>
  <conditionalFormatting sqref="A5:G6">
    <cfRule type="expression" dxfId="1" priority="2">
      <formula>$B$5&lt;&gt;0</formula>
    </cfRule>
  </conditionalFormatting>
  <conditionalFormatting sqref="A8:E9">
    <cfRule type="expression" dxfId="0" priority="1">
      <formula>$B$8&lt;&gt;0</formula>
    </cfRule>
  </conditionalFormatting>
  <printOptions horizontalCentered="1"/>
  <pageMargins left="0.39370078740157483" right="0.39370078740157483" top="0.59055118110236227" bottom="0.59055118110236227" header="0.19685039370078741" footer="0.19685039370078741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view="pageBreakPreview" topLeftCell="A4" zoomScaleNormal="100" zoomScaleSheetLayoutView="100" workbookViewId="0">
      <selection activeCell="G18" sqref="G18"/>
    </sheetView>
  </sheetViews>
  <sheetFormatPr defaultRowHeight="21.9" customHeight="1"/>
  <cols>
    <col min="1" max="1" width="5.19921875" customWidth="1"/>
    <col min="2" max="2" width="15.09765625" customWidth="1"/>
    <col min="3" max="3" width="13.5" customWidth="1"/>
    <col min="4" max="4" width="12.09765625" bestFit="1" customWidth="1"/>
    <col min="5" max="7" width="10.59765625" customWidth="1"/>
    <col min="8" max="8" width="11.69921875" bestFit="1" customWidth="1"/>
    <col min="9" max="9" width="15.5" customWidth="1"/>
    <col min="10" max="10" width="14.5" customWidth="1"/>
  </cols>
  <sheetData>
    <row r="1" spans="1:10" ht="21.9" customHeight="1">
      <c r="A1" s="467" t="s">
        <v>368</v>
      </c>
      <c r="B1" s="468"/>
      <c r="C1" s="468"/>
      <c r="D1" s="468"/>
      <c r="E1" s="468"/>
      <c r="F1" s="468"/>
      <c r="G1" s="468"/>
      <c r="H1" s="469"/>
      <c r="I1" s="134"/>
      <c r="J1" s="134"/>
    </row>
    <row r="2" spans="1:10" ht="21.9" customHeight="1">
      <c r="A2" s="460" t="s">
        <v>28</v>
      </c>
      <c r="B2" s="461"/>
      <c r="C2" s="474" t="s">
        <v>369</v>
      </c>
      <c r="D2" s="474"/>
      <c r="E2" s="461" t="s">
        <v>41</v>
      </c>
      <c r="F2" s="461"/>
      <c r="G2" s="461"/>
      <c r="H2" s="473"/>
      <c r="I2" s="134"/>
      <c r="J2" s="134"/>
    </row>
    <row r="3" spans="1:10" ht="21.9" customHeight="1">
      <c r="A3" s="462" t="s">
        <v>370</v>
      </c>
      <c r="B3" s="463"/>
      <c r="C3" s="135">
        <f>H21</f>
        <v>0</v>
      </c>
      <c r="D3" s="136" t="s">
        <v>147</v>
      </c>
      <c r="E3" s="470">
        <f>I21</f>
        <v>0</v>
      </c>
      <c r="F3" s="471"/>
      <c r="G3" s="471"/>
      <c r="H3" s="137" t="s">
        <v>148</v>
      </c>
      <c r="I3" s="134"/>
      <c r="J3" s="134"/>
    </row>
    <row r="4" spans="1:10" ht="21.9" customHeight="1">
      <c r="A4" s="462" t="s">
        <v>371</v>
      </c>
      <c r="B4" s="464"/>
      <c r="C4" s="475" t="s">
        <v>45</v>
      </c>
      <c r="D4" s="476"/>
      <c r="E4" s="471">
        <f>I31</f>
        <v>0</v>
      </c>
      <c r="F4" s="471"/>
      <c r="G4" s="471"/>
      <c r="H4" s="137" t="s">
        <v>148</v>
      </c>
      <c r="I4" s="134"/>
      <c r="J4" s="134"/>
    </row>
    <row r="5" spans="1:10" ht="21.9" customHeight="1" thickBot="1">
      <c r="A5" s="465" t="s">
        <v>66</v>
      </c>
      <c r="B5" s="466"/>
      <c r="C5" s="477" t="s">
        <v>45</v>
      </c>
      <c r="D5" s="466"/>
      <c r="E5" s="472">
        <f>SUM(E3:G4)</f>
        <v>0</v>
      </c>
      <c r="F5" s="472"/>
      <c r="G5" s="472"/>
      <c r="H5" s="138" t="s">
        <v>148</v>
      </c>
      <c r="I5" s="134"/>
      <c r="J5" s="134"/>
    </row>
    <row r="6" spans="1:10" ht="21.9" customHeight="1">
      <c r="A6" s="134" t="s">
        <v>372</v>
      </c>
      <c r="B6" s="134"/>
      <c r="C6" s="134"/>
      <c r="D6" s="134"/>
      <c r="E6" s="134"/>
      <c r="F6" s="134"/>
      <c r="G6" s="139"/>
      <c r="H6" s="134"/>
      <c r="I6" s="134"/>
      <c r="J6" s="134"/>
    </row>
    <row r="7" spans="1:10" ht="21.9" customHeight="1">
      <c r="A7" s="134"/>
      <c r="B7" s="134"/>
      <c r="C7" s="134"/>
      <c r="D7" s="139"/>
      <c r="E7" s="139"/>
      <c r="F7" s="139"/>
      <c r="G7" s="139"/>
      <c r="H7" s="134"/>
      <c r="I7" s="134"/>
      <c r="J7" s="134"/>
    </row>
    <row r="8" spans="1:10" ht="21.9" customHeight="1">
      <c r="A8" s="140" t="s">
        <v>373</v>
      </c>
      <c r="B8" s="140"/>
      <c r="C8" s="134" t="s">
        <v>374</v>
      </c>
      <c r="D8" s="141"/>
      <c r="E8" s="141"/>
      <c r="F8" s="141"/>
      <c r="G8" s="141"/>
      <c r="H8" s="142"/>
      <c r="I8" s="142"/>
      <c r="J8" s="142"/>
    </row>
    <row r="9" spans="1:10" ht="21.9" customHeight="1">
      <c r="A9" s="134" t="s">
        <v>375</v>
      </c>
      <c r="B9" s="134"/>
      <c r="C9" s="134"/>
      <c r="D9" s="139"/>
      <c r="E9" s="139"/>
      <c r="F9" s="139"/>
      <c r="G9" s="139"/>
      <c r="H9" s="134"/>
      <c r="I9" s="139"/>
      <c r="J9" s="134"/>
    </row>
    <row r="10" spans="1:10" ht="21.9" customHeight="1">
      <c r="A10" s="143" t="s">
        <v>179</v>
      </c>
      <c r="B10" s="143" t="s">
        <v>376</v>
      </c>
      <c r="C10" s="143" t="s">
        <v>178</v>
      </c>
      <c r="D10" s="144" t="s">
        <v>377</v>
      </c>
      <c r="E10" s="144" t="s">
        <v>378</v>
      </c>
      <c r="F10" s="144" t="s">
        <v>379</v>
      </c>
      <c r="G10" s="144" t="s">
        <v>205</v>
      </c>
      <c r="H10" s="143" t="s">
        <v>29</v>
      </c>
      <c r="I10" s="144" t="s">
        <v>62</v>
      </c>
      <c r="J10" s="143" t="s">
        <v>54</v>
      </c>
    </row>
    <row r="11" spans="1:10" ht="21.9" customHeight="1">
      <c r="A11" s="145">
        <v>1</v>
      </c>
      <c r="B11" s="170" t="s">
        <v>380</v>
      </c>
      <c r="C11" s="146" t="s">
        <v>75</v>
      </c>
      <c r="D11" s="147">
        <f>'표-인건비'!D5</f>
        <v>214269.93181818185</v>
      </c>
      <c r="E11" s="169">
        <v>0</v>
      </c>
      <c r="F11" s="148">
        <v>100</v>
      </c>
      <c r="G11" s="149">
        <v>1</v>
      </c>
      <c r="H11" s="150">
        <f>E11/F11*G11</f>
        <v>0</v>
      </c>
      <c r="I11" s="147">
        <f>D11*H11</f>
        <v>0</v>
      </c>
      <c r="J11" s="146"/>
    </row>
    <row r="12" spans="1:10" ht="21.9" customHeight="1">
      <c r="A12" s="145">
        <v>2</v>
      </c>
      <c r="B12" s="170" t="s">
        <v>381</v>
      </c>
      <c r="C12" s="146" t="s">
        <v>74</v>
      </c>
      <c r="D12" s="147">
        <f>'표-인건비'!D4</f>
        <v>320539.76515151514</v>
      </c>
      <c r="E12" s="169">
        <v>0</v>
      </c>
      <c r="F12" s="148">
        <v>5</v>
      </c>
      <c r="G12" s="149">
        <v>1</v>
      </c>
      <c r="H12" s="150">
        <f>E12/F12*G12</f>
        <v>0</v>
      </c>
      <c r="I12" s="147">
        <f>D12*H12</f>
        <v>0</v>
      </c>
      <c r="J12" s="146"/>
    </row>
    <row r="13" spans="1:10" ht="21.9" customHeight="1">
      <c r="A13" s="145">
        <v>3</v>
      </c>
      <c r="B13" s="170"/>
      <c r="C13" s="146"/>
      <c r="D13" s="147"/>
      <c r="E13" s="169"/>
      <c r="F13" s="148"/>
      <c r="G13" s="149"/>
      <c r="H13" s="150"/>
      <c r="I13" s="147"/>
      <c r="J13" s="146"/>
    </row>
    <row r="14" spans="1:10" ht="21.9" customHeight="1">
      <c r="A14" s="145">
        <v>4</v>
      </c>
      <c r="B14" s="170"/>
      <c r="C14" s="146"/>
      <c r="D14" s="147"/>
      <c r="E14" s="169"/>
      <c r="F14" s="148"/>
      <c r="G14" s="149"/>
      <c r="H14" s="150"/>
      <c r="I14" s="147"/>
      <c r="J14" s="146"/>
    </row>
    <row r="15" spans="1:10" ht="21.9" customHeight="1">
      <c r="A15" s="145">
        <v>5</v>
      </c>
      <c r="B15" s="171"/>
      <c r="C15" s="151"/>
      <c r="D15" s="147"/>
      <c r="E15" s="169"/>
      <c r="F15" s="148"/>
      <c r="G15" s="149"/>
      <c r="H15" s="150"/>
      <c r="I15" s="147"/>
      <c r="J15" s="146"/>
    </row>
    <row r="16" spans="1:10" ht="21.9" customHeight="1">
      <c r="A16" s="145">
        <v>6</v>
      </c>
      <c r="B16" s="170"/>
      <c r="C16" s="146"/>
      <c r="D16" s="147"/>
      <c r="E16" s="169"/>
      <c r="F16" s="148"/>
      <c r="G16" s="149"/>
      <c r="H16" s="150"/>
      <c r="I16" s="147"/>
      <c r="J16" s="146"/>
    </row>
    <row r="17" spans="1:10" ht="21.9" customHeight="1">
      <c r="A17" s="145">
        <v>7</v>
      </c>
      <c r="B17" s="170"/>
      <c r="C17" s="146"/>
      <c r="D17" s="147"/>
      <c r="E17" s="169"/>
      <c r="F17" s="148"/>
      <c r="G17" s="149"/>
      <c r="H17" s="150"/>
      <c r="I17" s="147"/>
      <c r="J17" s="146"/>
    </row>
    <row r="18" spans="1:10" ht="21.9" customHeight="1">
      <c r="A18" s="145">
        <v>8</v>
      </c>
      <c r="B18" s="171"/>
      <c r="C18" s="151"/>
      <c r="D18" s="147"/>
      <c r="E18" s="169"/>
      <c r="F18" s="148"/>
      <c r="G18" s="149"/>
      <c r="H18" s="150"/>
      <c r="I18" s="147"/>
      <c r="J18" s="146"/>
    </row>
    <row r="19" spans="1:10" ht="21.9" customHeight="1">
      <c r="A19" s="145">
        <v>9</v>
      </c>
      <c r="B19" s="170"/>
      <c r="C19" s="146"/>
      <c r="D19" s="147"/>
      <c r="E19" s="169"/>
      <c r="F19" s="148"/>
      <c r="G19" s="149"/>
      <c r="H19" s="150"/>
      <c r="I19" s="147"/>
      <c r="J19" s="146"/>
    </row>
    <row r="20" spans="1:10" ht="21.9" customHeight="1">
      <c r="A20" s="145">
        <v>10</v>
      </c>
      <c r="B20" s="170"/>
      <c r="C20" s="146"/>
      <c r="D20" s="147"/>
      <c r="E20" s="169"/>
      <c r="F20" s="148"/>
      <c r="G20" s="149"/>
      <c r="H20" s="150"/>
      <c r="I20" s="147"/>
      <c r="J20" s="146"/>
    </row>
    <row r="21" spans="1:10" ht="21.9" customHeight="1">
      <c r="A21" s="451" t="s">
        <v>66</v>
      </c>
      <c r="B21" s="452"/>
      <c r="C21" s="452"/>
      <c r="D21" s="452"/>
      <c r="E21" s="452"/>
      <c r="F21" s="452"/>
      <c r="G21" s="453"/>
      <c r="H21" s="152">
        <f>SUM(H11:H20)</f>
        <v>0</v>
      </c>
      <c r="I21" s="153">
        <f>SUM(I11:I20)</f>
        <v>0</v>
      </c>
      <c r="J21" s="154"/>
    </row>
    <row r="22" spans="1:10" ht="21.9" customHeight="1">
      <c r="A22" s="155"/>
      <c r="B22" s="155"/>
      <c r="C22" s="155"/>
      <c r="D22" s="156"/>
      <c r="E22" s="156"/>
      <c r="F22" s="156"/>
      <c r="G22" s="156"/>
      <c r="H22" s="157"/>
      <c r="I22" s="158"/>
      <c r="J22" s="157"/>
    </row>
    <row r="23" spans="1:10" ht="21.9" customHeight="1">
      <c r="A23" s="134" t="s">
        <v>382</v>
      </c>
      <c r="B23" s="159"/>
      <c r="C23" s="159"/>
      <c r="D23" s="160"/>
      <c r="E23" s="160"/>
      <c r="F23" s="160"/>
      <c r="G23" s="160"/>
      <c r="H23" s="161"/>
      <c r="I23" s="162"/>
      <c r="J23" s="161"/>
    </row>
    <row r="24" spans="1:10" ht="21.9" customHeight="1">
      <c r="A24" s="163" t="s">
        <v>179</v>
      </c>
      <c r="B24" s="454" t="s">
        <v>383</v>
      </c>
      <c r="C24" s="455"/>
      <c r="D24" s="458" t="s">
        <v>378</v>
      </c>
      <c r="E24" s="459"/>
      <c r="F24" s="459"/>
      <c r="G24" s="164" t="s">
        <v>384</v>
      </c>
      <c r="H24" s="165" t="s">
        <v>385</v>
      </c>
      <c r="I24" s="166" t="s">
        <v>62</v>
      </c>
      <c r="J24" s="167" t="s">
        <v>54</v>
      </c>
    </row>
    <row r="25" spans="1:10" ht="21.9" customHeight="1">
      <c r="A25" s="145">
        <v>1</v>
      </c>
      <c r="B25" s="449" t="s">
        <v>386</v>
      </c>
      <c r="C25" s="450"/>
      <c r="D25" s="456"/>
      <c r="E25" s="457"/>
      <c r="F25" s="457"/>
      <c r="G25" s="168" t="s">
        <v>387</v>
      </c>
      <c r="H25" s="147">
        <v>15000</v>
      </c>
      <c r="I25" s="147">
        <f>D25*H25</f>
        <v>0</v>
      </c>
      <c r="J25" s="146" t="s">
        <v>388</v>
      </c>
    </row>
    <row r="26" spans="1:10" ht="21.9" customHeight="1">
      <c r="A26" s="145">
        <v>2</v>
      </c>
      <c r="B26" s="449" t="s">
        <v>389</v>
      </c>
      <c r="C26" s="450"/>
      <c r="D26" s="456"/>
      <c r="E26" s="457"/>
      <c r="F26" s="457"/>
      <c r="G26" s="168" t="s">
        <v>390</v>
      </c>
      <c r="H26" s="147">
        <v>3000</v>
      </c>
      <c r="I26" s="147">
        <f>D26*H26</f>
        <v>0</v>
      </c>
      <c r="J26" s="146" t="s">
        <v>391</v>
      </c>
    </row>
    <row r="27" spans="1:10" ht="21.9" customHeight="1">
      <c r="A27" s="145">
        <v>3</v>
      </c>
      <c r="B27" s="449"/>
      <c r="C27" s="450"/>
      <c r="D27" s="456"/>
      <c r="E27" s="457"/>
      <c r="F27" s="457"/>
      <c r="G27" s="168"/>
      <c r="H27" s="147"/>
      <c r="I27" s="147">
        <v>0</v>
      </c>
      <c r="J27" s="146"/>
    </row>
    <row r="28" spans="1:10" ht="21.9" customHeight="1">
      <c r="A28" s="145">
        <v>4</v>
      </c>
      <c r="B28" s="449"/>
      <c r="C28" s="450"/>
      <c r="D28" s="456"/>
      <c r="E28" s="457"/>
      <c r="F28" s="457"/>
      <c r="G28" s="168"/>
      <c r="H28" s="147"/>
      <c r="I28" s="147">
        <v>0</v>
      </c>
      <c r="J28" s="146"/>
    </row>
    <row r="29" spans="1:10" ht="21.9" customHeight="1">
      <c r="A29" s="145">
        <v>5</v>
      </c>
      <c r="B29" s="449"/>
      <c r="C29" s="450"/>
      <c r="D29" s="456"/>
      <c r="E29" s="457"/>
      <c r="F29" s="457"/>
      <c r="G29" s="168"/>
      <c r="H29" s="147"/>
      <c r="I29" s="147">
        <v>0</v>
      </c>
      <c r="J29" s="146"/>
    </row>
    <row r="30" spans="1:10" ht="21.9" customHeight="1">
      <c r="A30" s="145">
        <v>6</v>
      </c>
      <c r="B30" s="449"/>
      <c r="C30" s="450"/>
      <c r="D30" s="456"/>
      <c r="E30" s="457"/>
      <c r="F30" s="457"/>
      <c r="G30" s="168"/>
      <c r="H30" s="147"/>
      <c r="I30" s="147">
        <v>0</v>
      </c>
      <c r="J30" s="146"/>
    </row>
    <row r="31" spans="1:10" ht="21.9" customHeight="1">
      <c r="A31" s="451" t="s">
        <v>66</v>
      </c>
      <c r="B31" s="452"/>
      <c r="C31" s="452"/>
      <c r="D31" s="452"/>
      <c r="E31" s="452"/>
      <c r="F31" s="452"/>
      <c r="G31" s="452"/>
      <c r="H31" s="453"/>
      <c r="I31" s="153">
        <f>SUM(I25:I30)</f>
        <v>0</v>
      </c>
      <c r="J31" s="154"/>
    </row>
  </sheetData>
  <mergeCells count="28">
    <mergeCell ref="A1:H1"/>
    <mergeCell ref="E3:G3"/>
    <mergeCell ref="E4:G4"/>
    <mergeCell ref="E5:G5"/>
    <mergeCell ref="E2:H2"/>
    <mergeCell ref="C2:D2"/>
    <mergeCell ref="C4:D4"/>
    <mergeCell ref="C5:D5"/>
    <mergeCell ref="A21:G21"/>
    <mergeCell ref="A2:B2"/>
    <mergeCell ref="A3:B3"/>
    <mergeCell ref="A4:B4"/>
    <mergeCell ref="A5:B5"/>
    <mergeCell ref="B27:C27"/>
    <mergeCell ref="B28:C28"/>
    <mergeCell ref="A31:H31"/>
    <mergeCell ref="B29:C29"/>
    <mergeCell ref="B24:C24"/>
    <mergeCell ref="B25:C25"/>
    <mergeCell ref="D25:F25"/>
    <mergeCell ref="D26:F26"/>
    <mergeCell ref="D27:F27"/>
    <mergeCell ref="D28:F28"/>
    <mergeCell ref="B30:C30"/>
    <mergeCell ref="D24:F24"/>
    <mergeCell ref="D29:F29"/>
    <mergeCell ref="D30:F30"/>
    <mergeCell ref="B26:C26"/>
  </mergeCells>
  <phoneticPr fontId="14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6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view="pageBreakPreview" topLeftCell="A56" zoomScale="90" zoomScaleNormal="100" zoomScaleSheetLayoutView="90" workbookViewId="0">
      <selection activeCell="A4" sqref="A4:A5"/>
    </sheetView>
  </sheetViews>
  <sheetFormatPr defaultRowHeight="17.399999999999999"/>
  <cols>
    <col min="1" max="1" width="5.8984375" bestFit="1" customWidth="1"/>
    <col min="2" max="2" width="9.19921875" customWidth="1"/>
    <col min="3" max="3" width="10" bestFit="1" customWidth="1"/>
    <col min="4" max="4" width="9.19921875" bestFit="1" customWidth="1"/>
    <col min="5" max="5" width="17.3984375" bestFit="1" customWidth="1"/>
    <col min="6" max="6" width="10.09765625" bestFit="1" customWidth="1"/>
    <col min="7" max="7" width="7.69921875" bestFit="1" customWidth="1"/>
    <col min="8" max="10" width="5.3984375" bestFit="1" customWidth="1"/>
  </cols>
  <sheetData>
    <row r="1" spans="1:12" ht="28.5" customHeight="1">
      <c r="A1" s="513" t="s">
        <v>218</v>
      </c>
      <c r="B1" s="513"/>
      <c r="C1" s="513"/>
      <c r="D1" s="513"/>
      <c r="E1" s="513"/>
      <c r="F1" s="513"/>
      <c r="G1" s="513"/>
      <c r="H1" s="513"/>
      <c r="I1" s="513"/>
      <c r="J1" s="513"/>
      <c r="K1" s="36"/>
      <c r="L1" s="36"/>
    </row>
    <row r="2" spans="1:12" ht="21">
      <c r="A2" s="45"/>
      <c r="B2" s="45"/>
      <c r="C2" s="45"/>
      <c r="D2" s="45"/>
      <c r="E2" s="45"/>
      <c r="F2" s="45"/>
      <c r="G2" s="45"/>
      <c r="H2" s="45"/>
      <c r="I2" s="45"/>
      <c r="J2" s="45"/>
      <c r="K2" s="36"/>
      <c r="L2" s="36"/>
    </row>
    <row r="3" spans="1:12">
      <c r="A3" s="486" t="s">
        <v>179</v>
      </c>
      <c r="B3" s="486" t="s">
        <v>76</v>
      </c>
      <c r="C3" s="486" t="s">
        <v>234</v>
      </c>
      <c r="D3" s="486" t="s">
        <v>178</v>
      </c>
      <c r="E3" s="488" t="s">
        <v>81</v>
      </c>
      <c r="F3" s="489"/>
      <c r="G3" s="490"/>
      <c r="H3" s="494" t="s">
        <v>235</v>
      </c>
      <c r="I3" s="495"/>
      <c r="J3" s="496"/>
      <c r="K3" s="37"/>
      <c r="L3" s="37"/>
    </row>
    <row r="4" spans="1:12">
      <c r="A4" s="487"/>
      <c r="B4" s="487"/>
      <c r="C4" s="487"/>
      <c r="D4" s="487"/>
      <c r="E4" s="491"/>
      <c r="F4" s="492"/>
      <c r="G4" s="493"/>
      <c r="H4" s="32" t="s">
        <v>236</v>
      </c>
      <c r="I4" s="33" t="s">
        <v>237</v>
      </c>
      <c r="J4" s="34" t="s">
        <v>238</v>
      </c>
      <c r="K4" s="37"/>
      <c r="L4" s="37"/>
    </row>
    <row r="5" spans="1:12">
      <c r="A5" s="514" t="s">
        <v>219</v>
      </c>
      <c r="B5" s="478" t="s">
        <v>220</v>
      </c>
      <c r="C5" s="497">
        <v>68</v>
      </c>
      <c r="D5" s="500" t="s">
        <v>72</v>
      </c>
      <c r="E5" s="478" t="s">
        <v>91</v>
      </c>
      <c r="F5" s="481" t="s">
        <v>176</v>
      </c>
      <c r="G5" s="482"/>
      <c r="H5" s="483">
        <v>1</v>
      </c>
      <c r="I5" s="484"/>
      <c r="J5" s="485"/>
      <c r="K5" s="37"/>
      <c r="L5" s="37"/>
    </row>
    <row r="6" spans="1:12">
      <c r="A6" s="501"/>
      <c r="B6" s="479"/>
      <c r="C6" s="498"/>
      <c r="D6" s="501"/>
      <c r="E6" s="480"/>
      <c r="F6" s="481" t="s">
        <v>175</v>
      </c>
      <c r="G6" s="482"/>
      <c r="H6" s="483">
        <v>2</v>
      </c>
      <c r="I6" s="484"/>
      <c r="J6" s="485"/>
      <c r="K6" s="37"/>
      <c r="L6" s="37"/>
    </row>
    <row r="7" spans="1:12">
      <c r="A7" s="501"/>
      <c r="B7" s="479"/>
      <c r="C7" s="498"/>
      <c r="D7" s="501"/>
      <c r="E7" s="478" t="s">
        <v>177</v>
      </c>
      <c r="F7" s="481" t="s">
        <v>176</v>
      </c>
      <c r="G7" s="482"/>
      <c r="H7" s="483">
        <v>2.97</v>
      </c>
      <c r="I7" s="484"/>
      <c r="J7" s="485"/>
      <c r="K7" s="37"/>
      <c r="L7" s="37"/>
    </row>
    <row r="8" spans="1:12">
      <c r="A8" s="502"/>
      <c r="B8" s="480"/>
      <c r="C8" s="499"/>
      <c r="D8" s="502"/>
      <c r="E8" s="480"/>
      <c r="F8" s="481" t="s">
        <v>175</v>
      </c>
      <c r="G8" s="482"/>
      <c r="H8" s="483">
        <v>4</v>
      </c>
      <c r="I8" s="484"/>
      <c r="J8" s="485"/>
      <c r="K8" s="37"/>
      <c r="L8" s="37"/>
    </row>
    <row r="9" spans="1:12">
      <c r="A9" s="514" t="s">
        <v>221</v>
      </c>
      <c r="B9" s="478" t="s">
        <v>222</v>
      </c>
      <c r="C9" s="503">
        <v>7554</v>
      </c>
      <c r="D9" s="500" t="s">
        <v>72</v>
      </c>
      <c r="E9" s="478" t="s">
        <v>239</v>
      </c>
      <c r="F9" s="481" t="s">
        <v>240</v>
      </c>
      <c r="G9" s="482"/>
      <c r="H9" s="483">
        <v>1</v>
      </c>
      <c r="I9" s="484"/>
      <c r="J9" s="485"/>
      <c r="K9" s="37"/>
      <c r="L9" s="38"/>
    </row>
    <row r="10" spans="1:12">
      <c r="A10" s="501"/>
      <c r="B10" s="479"/>
      <c r="C10" s="504"/>
      <c r="D10" s="501"/>
      <c r="E10" s="479"/>
      <c r="F10" s="481" t="s">
        <v>241</v>
      </c>
      <c r="G10" s="482"/>
      <c r="H10" s="483">
        <v>1.24</v>
      </c>
      <c r="I10" s="484"/>
      <c r="J10" s="485"/>
      <c r="K10" s="37"/>
      <c r="L10" s="37"/>
    </row>
    <row r="11" spans="1:12">
      <c r="A11" s="501"/>
      <c r="B11" s="479"/>
      <c r="C11" s="504"/>
      <c r="D11" s="501"/>
      <c r="E11" s="480"/>
      <c r="F11" s="481" t="s">
        <v>242</v>
      </c>
      <c r="G11" s="482"/>
      <c r="H11" s="483">
        <v>1.89</v>
      </c>
      <c r="I11" s="484"/>
      <c r="J11" s="485"/>
      <c r="K11" s="37"/>
      <c r="L11" s="37"/>
    </row>
    <row r="12" spans="1:12">
      <c r="A12" s="501"/>
      <c r="B12" s="479"/>
      <c r="C12" s="504"/>
      <c r="D12" s="501"/>
      <c r="E12" s="478" t="s">
        <v>243</v>
      </c>
      <c r="F12" s="481" t="s">
        <v>240</v>
      </c>
      <c r="G12" s="482"/>
      <c r="H12" s="483">
        <v>1.89</v>
      </c>
      <c r="I12" s="484"/>
      <c r="J12" s="485"/>
      <c r="K12" s="37"/>
      <c r="L12" s="37"/>
    </row>
    <row r="13" spans="1:12">
      <c r="A13" s="501"/>
      <c r="B13" s="479"/>
      <c r="C13" s="504"/>
      <c r="D13" s="501"/>
      <c r="E13" s="479"/>
      <c r="F13" s="481" t="s">
        <v>241</v>
      </c>
      <c r="G13" s="482"/>
      <c r="H13" s="483">
        <v>2.34</v>
      </c>
      <c r="I13" s="484"/>
      <c r="J13" s="485"/>
      <c r="K13" s="37"/>
      <c r="L13" s="37"/>
    </row>
    <row r="14" spans="1:12">
      <c r="A14" s="501"/>
      <c r="B14" s="479"/>
      <c r="C14" s="504"/>
      <c r="D14" s="501"/>
      <c r="E14" s="480"/>
      <c r="F14" s="481" t="s">
        <v>242</v>
      </c>
      <c r="G14" s="482"/>
      <c r="H14" s="483">
        <v>3.43</v>
      </c>
      <c r="I14" s="484"/>
      <c r="J14" s="485"/>
      <c r="K14" s="37"/>
      <c r="L14" s="37"/>
    </row>
    <row r="15" spans="1:12">
      <c r="A15" s="501"/>
      <c r="B15" s="479"/>
      <c r="C15" s="504"/>
      <c r="D15" s="501"/>
      <c r="E15" s="478" t="s">
        <v>244</v>
      </c>
      <c r="F15" s="481" t="s">
        <v>240</v>
      </c>
      <c r="G15" s="482"/>
      <c r="H15" s="483">
        <v>2.31</v>
      </c>
      <c r="I15" s="484"/>
      <c r="J15" s="485"/>
      <c r="K15" s="37"/>
      <c r="L15" s="37"/>
    </row>
    <row r="16" spans="1:12">
      <c r="A16" s="501"/>
      <c r="B16" s="479"/>
      <c r="C16" s="504"/>
      <c r="D16" s="501"/>
      <c r="E16" s="479"/>
      <c r="F16" s="481" t="s">
        <v>241</v>
      </c>
      <c r="G16" s="482"/>
      <c r="H16" s="483">
        <v>2.84</v>
      </c>
      <c r="I16" s="484"/>
      <c r="J16" s="485"/>
      <c r="K16" s="37"/>
      <c r="L16" s="37"/>
    </row>
    <row r="17" spans="1:12">
      <c r="A17" s="502"/>
      <c r="B17" s="480"/>
      <c r="C17" s="505"/>
      <c r="D17" s="502"/>
      <c r="E17" s="480"/>
      <c r="F17" s="481" t="s">
        <v>242</v>
      </c>
      <c r="G17" s="482"/>
      <c r="H17" s="483">
        <v>4.09</v>
      </c>
      <c r="I17" s="484"/>
      <c r="J17" s="485"/>
      <c r="K17" s="37"/>
      <c r="L17" s="37"/>
    </row>
    <row r="18" spans="1:12">
      <c r="A18" s="514" t="s">
        <v>223</v>
      </c>
      <c r="B18" s="478" t="s">
        <v>103</v>
      </c>
      <c r="C18" s="503">
        <v>1638</v>
      </c>
      <c r="D18" s="500" t="s">
        <v>72</v>
      </c>
      <c r="E18" s="478" t="s">
        <v>245</v>
      </c>
      <c r="F18" s="39" t="s">
        <v>246</v>
      </c>
      <c r="G18" s="39" t="s">
        <v>106</v>
      </c>
      <c r="H18" s="483">
        <v>1</v>
      </c>
      <c r="I18" s="484"/>
      <c r="J18" s="485"/>
      <c r="K18" s="37"/>
      <c r="L18" s="38"/>
    </row>
    <row r="19" spans="1:12">
      <c r="A19" s="501"/>
      <c r="B19" s="479"/>
      <c r="C19" s="504"/>
      <c r="D19" s="501"/>
      <c r="E19" s="480"/>
      <c r="F19" s="39" t="s">
        <v>247</v>
      </c>
      <c r="G19" s="39" t="s">
        <v>106</v>
      </c>
      <c r="H19" s="483">
        <v>3.54</v>
      </c>
      <c r="I19" s="484"/>
      <c r="J19" s="485"/>
      <c r="K19" s="37"/>
      <c r="L19" s="37"/>
    </row>
    <row r="20" spans="1:12">
      <c r="A20" s="501"/>
      <c r="B20" s="479"/>
      <c r="C20" s="504"/>
      <c r="D20" s="501"/>
      <c r="E20" s="478" t="s">
        <v>248</v>
      </c>
      <c r="F20" s="478" t="s">
        <v>246</v>
      </c>
      <c r="G20" s="39" t="s">
        <v>106</v>
      </c>
      <c r="H20" s="483">
        <v>1.1299999999999999</v>
      </c>
      <c r="I20" s="484"/>
      <c r="J20" s="485"/>
      <c r="K20" s="37"/>
      <c r="L20" s="37"/>
    </row>
    <row r="21" spans="1:12">
      <c r="A21" s="501"/>
      <c r="B21" s="479"/>
      <c r="C21" s="504"/>
      <c r="D21" s="501"/>
      <c r="E21" s="479"/>
      <c r="F21" s="480"/>
      <c r="G21" s="39" t="s">
        <v>108</v>
      </c>
      <c r="H21" s="483">
        <v>1.6</v>
      </c>
      <c r="I21" s="484"/>
      <c r="J21" s="485"/>
      <c r="K21" s="37"/>
      <c r="L21" s="37"/>
    </row>
    <row r="22" spans="1:12">
      <c r="A22" s="501"/>
      <c r="B22" s="479"/>
      <c r="C22" s="504"/>
      <c r="D22" s="501"/>
      <c r="E22" s="479"/>
      <c r="F22" s="478" t="s">
        <v>247</v>
      </c>
      <c r="G22" s="39" t="s">
        <v>108</v>
      </c>
      <c r="H22" s="483">
        <v>6.14</v>
      </c>
      <c r="I22" s="484"/>
      <c r="J22" s="485"/>
      <c r="K22" s="37"/>
      <c r="L22" s="37"/>
    </row>
    <row r="23" spans="1:12">
      <c r="A23" s="501"/>
      <c r="B23" s="479"/>
      <c r="C23" s="504"/>
      <c r="D23" s="502"/>
      <c r="E23" s="480"/>
      <c r="F23" s="480"/>
      <c r="G23" s="39" t="s">
        <v>108</v>
      </c>
      <c r="H23" s="483">
        <v>8.7200000000000006</v>
      </c>
      <c r="I23" s="484"/>
      <c r="J23" s="485"/>
      <c r="K23" s="37"/>
      <c r="L23" s="37"/>
    </row>
    <row r="24" spans="1:12">
      <c r="A24" s="501"/>
      <c r="B24" s="479"/>
      <c r="C24" s="504"/>
      <c r="D24" s="500" t="s">
        <v>64</v>
      </c>
      <c r="E24" s="478" t="s">
        <v>249</v>
      </c>
      <c r="F24" s="478" t="s">
        <v>246</v>
      </c>
      <c r="G24" s="39" t="s">
        <v>106</v>
      </c>
      <c r="H24" s="483">
        <v>3.93</v>
      </c>
      <c r="I24" s="484"/>
      <c r="J24" s="485"/>
      <c r="K24" s="37"/>
      <c r="L24" s="37"/>
    </row>
    <row r="25" spans="1:12">
      <c r="A25" s="501"/>
      <c r="B25" s="479"/>
      <c r="C25" s="504"/>
      <c r="D25" s="501"/>
      <c r="E25" s="479"/>
      <c r="F25" s="480"/>
      <c r="G25" s="39" t="s">
        <v>108</v>
      </c>
      <c r="H25" s="483">
        <v>5.58</v>
      </c>
      <c r="I25" s="484"/>
      <c r="J25" s="485"/>
      <c r="K25" s="37"/>
      <c r="L25" s="37"/>
    </row>
    <row r="26" spans="1:12">
      <c r="A26" s="501"/>
      <c r="B26" s="479"/>
      <c r="C26" s="504"/>
      <c r="D26" s="501"/>
      <c r="E26" s="479"/>
      <c r="F26" s="478" t="s">
        <v>247</v>
      </c>
      <c r="G26" s="39" t="s">
        <v>106</v>
      </c>
      <c r="H26" s="483">
        <v>8.77</v>
      </c>
      <c r="I26" s="484"/>
      <c r="J26" s="485"/>
      <c r="K26" s="37"/>
      <c r="L26" s="37"/>
    </row>
    <row r="27" spans="1:12">
      <c r="A27" s="502"/>
      <c r="B27" s="480"/>
      <c r="C27" s="505"/>
      <c r="D27" s="502"/>
      <c r="E27" s="480"/>
      <c r="F27" s="480"/>
      <c r="G27" s="39" t="s">
        <v>108</v>
      </c>
      <c r="H27" s="483">
        <v>12.45</v>
      </c>
      <c r="I27" s="484"/>
      <c r="J27" s="485"/>
      <c r="K27" s="37"/>
      <c r="L27" s="37"/>
    </row>
    <row r="28" spans="1:12">
      <c r="A28" s="514" t="s">
        <v>224</v>
      </c>
      <c r="B28" s="478" t="s">
        <v>110</v>
      </c>
      <c r="C28" s="503">
        <v>2216</v>
      </c>
      <c r="D28" s="500" t="s">
        <v>72</v>
      </c>
      <c r="E28" s="478" t="s">
        <v>104</v>
      </c>
      <c r="F28" s="481" t="s">
        <v>111</v>
      </c>
      <c r="G28" s="482"/>
      <c r="H28" s="40">
        <v>1</v>
      </c>
      <c r="I28" s="40">
        <v>1.5</v>
      </c>
      <c r="J28" s="40">
        <v>2</v>
      </c>
      <c r="K28" s="37"/>
      <c r="L28" s="38"/>
    </row>
    <row r="29" spans="1:12">
      <c r="A29" s="501"/>
      <c r="B29" s="479"/>
      <c r="C29" s="504"/>
      <c r="D29" s="501"/>
      <c r="E29" s="480"/>
      <c r="F29" s="481" t="s">
        <v>112</v>
      </c>
      <c r="G29" s="482"/>
      <c r="H29" s="40">
        <v>2.31</v>
      </c>
      <c r="I29" s="40">
        <v>3.47</v>
      </c>
      <c r="J29" s="40">
        <v>4.62</v>
      </c>
      <c r="K29" s="37"/>
      <c r="L29" s="37"/>
    </row>
    <row r="30" spans="1:12">
      <c r="A30" s="501"/>
      <c r="B30" s="479"/>
      <c r="C30" s="504"/>
      <c r="D30" s="501"/>
      <c r="E30" s="481" t="s">
        <v>113</v>
      </c>
      <c r="F30" s="506"/>
      <c r="G30" s="482"/>
      <c r="H30" s="40">
        <v>9.58</v>
      </c>
      <c r="I30" s="40">
        <v>14.37</v>
      </c>
      <c r="J30" s="40">
        <v>19.16</v>
      </c>
      <c r="K30" s="37"/>
      <c r="L30" s="37"/>
    </row>
    <row r="31" spans="1:12">
      <c r="A31" s="502"/>
      <c r="B31" s="480"/>
      <c r="C31" s="505"/>
      <c r="D31" s="502"/>
      <c r="E31" s="481" t="s">
        <v>109</v>
      </c>
      <c r="F31" s="506"/>
      <c r="G31" s="482"/>
      <c r="H31" s="40">
        <v>14.16</v>
      </c>
      <c r="I31" s="40">
        <v>21.24</v>
      </c>
      <c r="J31" s="40">
        <v>28.32</v>
      </c>
      <c r="K31" s="37"/>
      <c r="L31" s="37"/>
    </row>
    <row r="32" spans="1:12">
      <c r="A32" s="514" t="s">
        <v>225</v>
      </c>
      <c r="B32" s="478" t="s">
        <v>250</v>
      </c>
      <c r="C32" s="507">
        <v>50</v>
      </c>
      <c r="D32" s="500" t="s">
        <v>72</v>
      </c>
      <c r="E32" s="478" t="s">
        <v>117</v>
      </c>
      <c r="F32" s="481" t="s">
        <v>118</v>
      </c>
      <c r="G32" s="482"/>
      <c r="H32" s="40">
        <v>0.62</v>
      </c>
      <c r="I32" s="40">
        <v>0.82</v>
      </c>
      <c r="J32" s="40">
        <v>1</v>
      </c>
      <c r="K32" s="37"/>
      <c r="L32" s="37"/>
    </row>
    <row r="33" spans="1:12">
      <c r="A33" s="501"/>
      <c r="B33" s="479"/>
      <c r="C33" s="508"/>
      <c r="D33" s="501"/>
      <c r="E33" s="479"/>
      <c r="F33" s="481" t="s">
        <v>119</v>
      </c>
      <c r="G33" s="482"/>
      <c r="H33" s="40">
        <v>1.24</v>
      </c>
      <c r="I33" s="40">
        <v>1.64</v>
      </c>
      <c r="J33" s="40">
        <v>2</v>
      </c>
      <c r="K33" s="37"/>
      <c r="L33" s="37"/>
    </row>
    <row r="34" spans="1:12">
      <c r="A34" s="501"/>
      <c r="B34" s="479"/>
      <c r="C34" s="508"/>
      <c r="D34" s="501"/>
      <c r="E34" s="479"/>
      <c r="F34" s="481" t="s">
        <v>120</v>
      </c>
      <c r="G34" s="482"/>
      <c r="H34" s="40">
        <v>1.24</v>
      </c>
      <c r="I34" s="40">
        <v>1.64</v>
      </c>
      <c r="J34" s="40">
        <v>2</v>
      </c>
      <c r="K34" s="41"/>
      <c r="L34" s="41"/>
    </row>
    <row r="35" spans="1:12">
      <c r="A35" s="501"/>
      <c r="B35" s="479"/>
      <c r="C35" s="508"/>
      <c r="D35" s="501"/>
      <c r="E35" s="479"/>
      <c r="F35" s="481" t="s">
        <v>121</v>
      </c>
      <c r="G35" s="482"/>
      <c r="H35" s="40">
        <v>1.24</v>
      </c>
      <c r="I35" s="40">
        <v>1.64</v>
      </c>
      <c r="J35" s="40">
        <v>2</v>
      </c>
      <c r="K35" s="41"/>
      <c r="L35" s="41"/>
    </row>
    <row r="36" spans="1:12">
      <c r="A36" s="501"/>
      <c r="B36" s="479"/>
      <c r="C36" s="508"/>
      <c r="D36" s="501"/>
      <c r="E36" s="479"/>
      <c r="F36" s="481" t="s">
        <v>122</v>
      </c>
      <c r="G36" s="482"/>
      <c r="H36" s="40">
        <v>1.86</v>
      </c>
      <c r="I36" s="40">
        <v>2.46</v>
      </c>
      <c r="J36" s="40">
        <v>2.99</v>
      </c>
      <c r="K36" s="41"/>
      <c r="L36" s="41"/>
    </row>
    <row r="37" spans="1:12">
      <c r="A37" s="501"/>
      <c r="B37" s="479"/>
      <c r="C37" s="508"/>
      <c r="D37" s="501"/>
      <c r="E37" s="480"/>
      <c r="F37" s="481" t="s">
        <v>123</v>
      </c>
      <c r="G37" s="482"/>
      <c r="H37" s="40">
        <v>1.86</v>
      </c>
      <c r="I37" s="40">
        <v>2.46</v>
      </c>
      <c r="J37" s="40">
        <v>2.99</v>
      </c>
      <c r="K37" s="41"/>
      <c r="L37" s="41"/>
    </row>
    <row r="38" spans="1:12">
      <c r="A38" s="501"/>
      <c r="B38" s="479"/>
      <c r="C38" s="508"/>
      <c r="D38" s="501"/>
      <c r="E38" s="478" t="s">
        <v>104</v>
      </c>
      <c r="F38" s="481" t="s">
        <v>118</v>
      </c>
      <c r="G38" s="482"/>
      <c r="H38" s="40">
        <v>1</v>
      </c>
      <c r="I38" s="40">
        <v>1.32</v>
      </c>
      <c r="J38" s="40">
        <v>1.61</v>
      </c>
      <c r="K38" s="41"/>
      <c r="L38" s="41"/>
    </row>
    <row r="39" spans="1:12">
      <c r="A39" s="501"/>
      <c r="B39" s="479"/>
      <c r="C39" s="508"/>
      <c r="D39" s="501"/>
      <c r="E39" s="479"/>
      <c r="F39" s="481" t="s">
        <v>119</v>
      </c>
      <c r="G39" s="482"/>
      <c r="H39" s="40">
        <v>2</v>
      </c>
      <c r="I39" s="40">
        <v>2.64</v>
      </c>
      <c r="J39" s="40">
        <v>3.22</v>
      </c>
      <c r="K39" s="41"/>
      <c r="L39" s="41"/>
    </row>
    <row r="40" spans="1:12">
      <c r="A40" s="501"/>
      <c r="B40" s="479"/>
      <c r="C40" s="508"/>
      <c r="D40" s="501"/>
      <c r="E40" s="479"/>
      <c r="F40" s="481" t="s">
        <v>120</v>
      </c>
      <c r="G40" s="482"/>
      <c r="H40" s="40">
        <v>2</v>
      </c>
      <c r="I40" s="40">
        <v>2.64</v>
      </c>
      <c r="J40" s="40">
        <v>3.22</v>
      </c>
      <c r="K40" s="41"/>
      <c r="L40" s="41"/>
    </row>
    <row r="41" spans="1:12">
      <c r="A41" s="501"/>
      <c r="B41" s="479"/>
      <c r="C41" s="508"/>
      <c r="D41" s="501"/>
      <c r="E41" s="479"/>
      <c r="F41" s="481" t="s">
        <v>121</v>
      </c>
      <c r="G41" s="482"/>
      <c r="H41" s="40">
        <v>2</v>
      </c>
      <c r="I41" s="40">
        <v>2.64</v>
      </c>
      <c r="J41" s="40">
        <v>3.22</v>
      </c>
      <c r="K41" s="41"/>
      <c r="L41" s="41"/>
    </row>
    <row r="42" spans="1:12">
      <c r="A42" s="501"/>
      <c r="B42" s="479"/>
      <c r="C42" s="508"/>
      <c r="D42" s="501"/>
      <c r="E42" s="479"/>
      <c r="F42" s="481" t="s">
        <v>122</v>
      </c>
      <c r="G42" s="482"/>
      <c r="H42" s="40">
        <v>3</v>
      </c>
      <c r="I42" s="40">
        <v>3.96</v>
      </c>
      <c r="J42" s="40">
        <v>4.83</v>
      </c>
      <c r="K42" s="41"/>
      <c r="L42" s="41"/>
    </row>
    <row r="43" spans="1:12">
      <c r="A43" s="501"/>
      <c r="B43" s="479"/>
      <c r="C43" s="508"/>
      <c r="D43" s="501"/>
      <c r="E43" s="480"/>
      <c r="F43" s="481" t="s">
        <v>123</v>
      </c>
      <c r="G43" s="482"/>
      <c r="H43" s="40">
        <v>3</v>
      </c>
      <c r="I43" s="40">
        <v>3.96</v>
      </c>
      <c r="J43" s="40">
        <v>4.83</v>
      </c>
      <c r="K43" s="41"/>
      <c r="L43" s="41"/>
    </row>
    <row r="44" spans="1:12">
      <c r="A44" s="501"/>
      <c r="B44" s="479"/>
      <c r="C44" s="508"/>
      <c r="D44" s="501"/>
      <c r="E44" s="478" t="s">
        <v>113</v>
      </c>
      <c r="F44" s="481" t="s">
        <v>118</v>
      </c>
      <c r="G44" s="482"/>
      <c r="H44" s="40">
        <v>1.85</v>
      </c>
      <c r="I44" s="40">
        <v>2.44</v>
      </c>
      <c r="J44" s="40">
        <v>2.98</v>
      </c>
      <c r="K44" s="41"/>
      <c r="L44" s="41"/>
    </row>
    <row r="45" spans="1:12">
      <c r="A45" s="501"/>
      <c r="B45" s="479"/>
      <c r="C45" s="508"/>
      <c r="D45" s="501"/>
      <c r="E45" s="479"/>
      <c r="F45" s="481" t="s">
        <v>119</v>
      </c>
      <c r="G45" s="482"/>
      <c r="H45" s="40">
        <v>3.7</v>
      </c>
      <c r="I45" s="40">
        <v>4.88</v>
      </c>
      <c r="J45" s="40">
        <v>5.96</v>
      </c>
      <c r="K45" s="41"/>
      <c r="L45" s="41"/>
    </row>
    <row r="46" spans="1:12">
      <c r="A46" s="501"/>
      <c r="B46" s="479"/>
      <c r="C46" s="508"/>
      <c r="D46" s="501"/>
      <c r="E46" s="479"/>
      <c r="F46" s="481" t="s">
        <v>120</v>
      </c>
      <c r="G46" s="482"/>
      <c r="H46" s="40">
        <v>3.7</v>
      </c>
      <c r="I46" s="40">
        <v>4.88</v>
      </c>
      <c r="J46" s="40">
        <v>5.96</v>
      </c>
      <c r="K46" s="41"/>
      <c r="L46" s="41"/>
    </row>
    <row r="47" spans="1:12">
      <c r="A47" s="501"/>
      <c r="B47" s="479"/>
      <c r="C47" s="508"/>
      <c r="D47" s="501"/>
      <c r="E47" s="479"/>
      <c r="F47" s="481" t="s">
        <v>121</v>
      </c>
      <c r="G47" s="482"/>
      <c r="H47" s="40">
        <v>3.7</v>
      </c>
      <c r="I47" s="40">
        <v>4.88</v>
      </c>
      <c r="J47" s="40">
        <v>5.96</v>
      </c>
      <c r="K47" s="41"/>
      <c r="L47" s="41"/>
    </row>
    <row r="48" spans="1:12">
      <c r="A48" s="501"/>
      <c r="B48" s="479"/>
      <c r="C48" s="508"/>
      <c r="D48" s="501"/>
      <c r="E48" s="479"/>
      <c r="F48" s="481" t="s">
        <v>122</v>
      </c>
      <c r="G48" s="482"/>
      <c r="H48" s="40">
        <v>5.55</v>
      </c>
      <c r="I48" s="40">
        <v>7.33</v>
      </c>
      <c r="J48" s="40">
        <v>8.94</v>
      </c>
      <c r="K48" s="41"/>
      <c r="L48" s="41"/>
    </row>
    <row r="49" spans="1:12">
      <c r="A49" s="502"/>
      <c r="B49" s="480"/>
      <c r="C49" s="509"/>
      <c r="D49" s="502"/>
      <c r="E49" s="480"/>
      <c r="F49" s="481" t="s">
        <v>123</v>
      </c>
      <c r="G49" s="482"/>
      <c r="H49" s="40">
        <v>5.55</v>
      </c>
      <c r="I49" s="40">
        <v>7.33</v>
      </c>
      <c r="J49" s="40">
        <v>8.94</v>
      </c>
      <c r="K49" s="41"/>
      <c r="L49" s="41"/>
    </row>
    <row r="50" spans="1:12">
      <c r="A50" s="514" t="s">
        <v>226</v>
      </c>
      <c r="B50" s="478" t="s">
        <v>124</v>
      </c>
      <c r="C50" s="510">
        <v>39848</v>
      </c>
      <c r="D50" s="500" t="s">
        <v>72</v>
      </c>
      <c r="E50" s="478" t="s">
        <v>127</v>
      </c>
      <c r="F50" s="481" t="s">
        <v>118</v>
      </c>
      <c r="G50" s="482"/>
      <c r="H50" s="483">
        <v>1</v>
      </c>
      <c r="I50" s="484"/>
      <c r="J50" s="485"/>
      <c r="K50" s="37"/>
      <c r="L50" s="38"/>
    </row>
    <row r="51" spans="1:12">
      <c r="A51" s="501"/>
      <c r="B51" s="479"/>
      <c r="C51" s="511"/>
      <c r="D51" s="501"/>
      <c r="E51" s="479"/>
      <c r="F51" s="481" t="s">
        <v>119</v>
      </c>
      <c r="G51" s="482"/>
      <c r="H51" s="483">
        <v>3</v>
      </c>
      <c r="I51" s="484"/>
      <c r="J51" s="485"/>
      <c r="K51" s="37"/>
      <c r="L51" s="37"/>
    </row>
    <row r="52" spans="1:12">
      <c r="A52" s="501"/>
      <c r="B52" s="479"/>
      <c r="C52" s="511"/>
      <c r="D52" s="501"/>
      <c r="E52" s="479"/>
      <c r="F52" s="481" t="s">
        <v>120</v>
      </c>
      <c r="G52" s="482"/>
      <c r="H52" s="483">
        <v>0.8</v>
      </c>
      <c r="I52" s="484"/>
      <c r="J52" s="485"/>
      <c r="K52" s="37"/>
      <c r="L52" s="37"/>
    </row>
    <row r="53" spans="1:12">
      <c r="A53" s="501"/>
      <c r="B53" s="479"/>
      <c r="C53" s="511"/>
      <c r="D53" s="501"/>
      <c r="E53" s="479"/>
      <c r="F53" s="481" t="s">
        <v>121</v>
      </c>
      <c r="G53" s="482"/>
      <c r="H53" s="483">
        <v>3</v>
      </c>
      <c r="I53" s="484"/>
      <c r="J53" s="485"/>
      <c r="K53" s="37"/>
      <c r="L53" s="37"/>
    </row>
    <row r="54" spans="1:12">
      <c r="A54" s="501"/>
      <c r="B54" s="479"/>
      <c r="C54" s="511"/>
      <c r="D54" s="501"/>
      <c r="E54" s="479"/>
      <c r="F54" s="481" t="s">
        <v>122</v>
      </c>
      <c r="G54" s="482"/>
      <c r="H54" s="483">
        <v>3</v>
      </c>
      <c r="I54" s="484"/>
      <c r="J54" s="485"/>
      <c r="K54" s="37"/>
      <c r="L54" s="37"/>
    </row>
    <row r="55" spans="1:12">
      <c r="A55" s="501"/>
      <c r="B55" s="479"/>
      <c r="C55" s="511"/>
      <c r="D55" s="501"/>
      <c r="E55" s="480"/>
      <c r="F55" s="481" t="s">
        <v>123</v>
      </c>
      <c r="G55" s="482"/>
      <c r="H55" s="483">
        <v>5</v>
      </c>
      <c r="I55" s="484"/>
      <c r="J55" s="485"/>
      <c r="K55" s="37"/>
      <c r="L55" s="37"/>
    </row>
    <row r="56" spans="1:12">
      <c r="A56" s="501"/>
      <c r="B56" s="479"/>
      <c r="C56" s="511"/>
      <c r="D56" s="501"/>
      <c r="E56" s="478" t="s">
        <v>128</v>
      </c>
      <c r="F56" s="481" t="s">
        <v>118</v>
      </c>
      <c r="G56" s="482"/>
      <c r="H56" s="483">
        <v>1.5</v>
      </c>
      <c r="I56" s="484"/>
      <c r="J56" s="485"/>
      <c r="K56" s="37"/>
      <c r="L56" s="37"/>
    </row>
    <row r="57" spans="1:12">
      <c r="A57" s="501"/>
      <c r="B57" s="479"/>
      <c r="C57" s="511"/>
      <c r="D57" s="501"/>
      <c r="E57" s="479"/>
      <c r="F57" s="481" t="s">
        <v>119</v>
      </c>
      <c r="G57" s="482"/>
      <c r="H57" s="483">
        <v>3.97</v>
      </c>
      <c r="I57" s="484"/>
      <c r="J57" s="485"/>
      <c r="K57" s="37"/>
      <c r="L57" s="37"/>
    </row>
    <row r="58" spans="1:12">
      <c r="A58" s="501"/>
      <c r="B58" s="479"/>
      <c r="C58" s="511"/>
      <c r="D58" s="501"/>
      <c r="E58" s="479"/>
      <c r="F58" s="481" t="s">
        <v>120</v>
      </c>
      <c r="G58" s="482"/>
      <c r="H58" s="483">
        <v>1.1399999999999999</v>
      </c>
      <c r="I58" s="484"/>
      <c r="J58" s="485"/>
      <c r="K58" s="37"/>
      <c r="L58" s="37"/>
    </row>
    <row r="59" spans="1:12">
      <c r="A59" s="501"/>
      <c r="B59" s="479"/>
      <c r="C59" s="511"/>
      <c r="D59" s="501"/>
      <c r="E59" s="479"/>
      <c r="F59" s="481" t="s">
        <v>121</v>
      </c>
      <c r="G59" s="482"/>
      <c r="H59" s="483">
        <v>3.97</v>
      </c>
      <c r="I59" s="484"/>
      <c r="J59" s="485"/>
      <c r="K59" s="37"/>
      <c r="L59" s="37"/>
    </row>
    <row r="60" spans="1:12">
      <c r="A60" s="501"/>
      <c r="B60" s="479"/>
      <c r="C60" s="511"/>
      <c r="D60" s="501"/>
      <c r="E60" s="479"/>
      <c r="F60" s="481" t="s">
        <v>122</v>
      </c>
      <c r="G60" s="482"/>
      <c r="H60" s="483">
        <v>3.97</v>
      </c>
      <c r="I60" s="484"/>
      <c r="J60" s="485"/>
      <c r="K60" s="37"/>
      <c r="L60" s="37"/>
    </row>
    <row r="61" spans="1:12">
      <c r="A61" s="502"/>
      <c r="B61" s="480"/>
      <c r="C61" s="512"/>
      <c r="D61" s="502"/>
      <c r="E61" s="480"/>
      <c r="F61" s="481" t="s">
        <v>123</v>
      </c>
      <c r="G61" s="482"/>
      <c r="H61" s="483">
        <v>5.55</v>
      </c>
      <c r="I61" s="484"/>
      <c r="J61" s="485"/>
      <c r="K61" s="37"/>
      <c r="L61" s="37"/>
    </row>
    <row r="62" spans="1:12">
      <c r="A62" s="42" t="s">
        <v>227</v>
      </c>
      <c r="B62" s="39" t="s">
        <v>129</v>
      </c>
      <c r="C62" s="43">
        <v>11070</v>
      </c>
      <c r="D62" s="44" t="s">
        <v>72</v>
      </c>
      <c r="E62" s="481" t="s">
        <v>174</v>
      </c>
      <c r="F62" s="506"/>
      <c r="G62" s="482"/>
      <c r="H62" s="483">
        <v>1</v>
      </c>
      <c r="I62" s="484"/>
      <c r="J62" s="485"/>
      <c r="K62" s="37"/>
      <c r="L62" s="38"/>
    </row>
    <row r="63" spans="1:12">
      <c r="A63" s="514" t="s">
        <v>228</v>
      </c>
      <c r="B63" s="478" t="s">
        <v>133</v>
      </c>
      <c r="C63" s="510">
        <v>46868</v>
      </c>
      <c r="D63" s="500" t="s">
        <v>72</v>
      </c>
      <c r="E63" s="478" t="s">
        <v>127</v>
      </c>
      <c r="F63" s="481" t="s">
        <v>118</v>
      </c>
      <c r="G63" s="482"/>
      <c r="H63" s="40">
        <v>1</v>
      </c>
      <c r="I63" s="40">
        <v>1.8</v>
      </c>
      <c r="J63" s="40">
        <v>2.5</v>
      </c>
      <c r="K63" s="37"/>
      <c r="L63" s="38"/>
    </row>
    <row r="64" spans="1:12">
      <c r="A64" s="501"/>
      <c r="B64" s="479"/>
      <c r="C64" s="511"/>
      <c r="D64" s="501"/>
      <c r="E64" s="479"/>
      <c r="F64" s="481" t="s">
        <v>119</v>
      </c>
      <c r="G64" s="482"/>
      <c r="H64" s="40">
        <v>2.92</v>
      </c>
      <c r="I64" s="40">
        <v>5.26</v>
      </c>
      <c r="J64" s="40">
        <v>7.3</v>
      </c>
      <c r="K64" s="37"/>
      <c r="L64" s="37"/>
    </row>
    <row r="65" spans="1:12">
      <c r="A65" s="501"/>
      <c r="B65" s="479"/>
      <c r="C65" s="511"/>
      <c r="D65" s="501"/>
      <c r="E65" s="479"/>
      <c r="F65" s="481" t="s">
        <v>120</v>
      </c>
      <c r="G65" s="482"/>
      <c r="H65" s="40">
        <v>1.97</v>
      </c>
      <c r="I65" s="40">
        <v>3.55</v>
      </c>
      <c r="J65" s="40">
        <v>4.93</v>
      </c>
      <c r="K65" s="37"/>
      <c r="L65" s="37"/>
    </row>
    <row r="66" spans="1:12">
      <c r="A66" s="501"/>
      <c r="B66" s="479"/>
      <c r="C66" s="511"/>
      <c r="D66" s="501"/>
      <c r="E66" s="479"/>
      <c r="F66" s="481" t="s">
        <v>121</v>
      </c>
      <c r="G66" s="482"/>
      <c r="H66" s="40">
        <v>2.92</v>
      </c>
      <c r="I66" s="40">
        <v>5.26</v>
      </c>
      <c r="J66" s="40">
        <v>7.3</v>
      </c>
      <c r="K66" s="37"/>
      <c r="L66" s="37"/>
    </row>
    <row r="67" spans="1:12">
      <c r="A67" s="501"/>
      <c r="B67" s="479"/>
      <c r="C67" s="511"/>
      <c r="D67" s="501"/>
      <c r="E67" s="479"/>
      <c r="F67" s="481" t="s">
        <v>122</v>
      </c>
      <c r="G67" s="482"/>
      <c r="H67" s="40">
        <v>2.92</v>
      </c>
      <c r="I67" s="40">
        <v>5.26</v>
      </c>
      <c r="J67" s="40">
        <v>7.3</v>
      </c>
      <c r="K67" s="37"/>
      <c r="L67" s="37"/>
    </row>
    <row r="68" spans="1:12">
      <c r="A68" s="501"/>
      <c r="B68" s="479"/>
      <c r="C68" s="511"/>
      <c r="D68" s="501"/>
      <c r="E68" s="480"/>
      <c r="F68" s="481" t="s">
        <v>123</v>
      </c>
      <c r="G68" s="482"/>
      <c r="H68" s="40">
        <v>2.92</v>
      </c>
      <c r="I68" s="40">
        <v>5.26</v>
      </c>
      <c r="J68" s="40">
        <v>7.3</v>
      </c>
      <c r="K68" s="37"/>
      <c r="L68" s="37"/>
    </row>
    <row r="69" spans="1:12">
      <c r="A69" s="501"/>
      <c r="B69" s="479"/>
      <c r="C69" s="511"/>
      <c r="D69" s="501"/>
      <c r="E69" s="478" t="s">
        <v>128</v>
      </c>
      <c r="F69" s="481" t="s">
        <v>118</v>
      </c>
      <c r="G69" s="482"/>
      <c r="H69" s="40">
        <v>1.43</v>
      </c>
      <c r="I69" s="40">
        <v>2.57</v>
      </c>
      <c r="J69" s="40">
        <v>3.58</v>
      </c>
      <c r="K69" s="37"/>
      <c r="L69" s="37"/>
    </row>
    <row r="70" spans="1:12">
      <c r="A70" s="501"/>
      <c r="B70" s="479"/>
      <c r="C70" s="511"/>
      <c r="D70" s="501"/>
      <c r="E70" s="479"/>
      <c r="F70" s="481" t="s">
        <v>119</v>
      </c>
      <c r="G70" s="482"/>
      <c r="H70" s="40">
        <v>3.38</v>
      </c>
      <c r="I70" s="40">
        <v>6.08</v>
      </c>
      <c r="J70" s="40">
        <v>8.4499999999999993</v>
      </c>
      <c r="K70" s="37"/>
      <c r="L70" s="37"/>
    </row>
    <row r="71" spans="1:12">
      <c r="A71" s="501"/>
      <c r="B71" s="479"/>
      <c r="C71" s="511"/>
      <c r="D71" s="501"/>
      <c r="E71" s="479"/>
      <c r="F71" s="481" t="s">
        <v>120</v>
      </c>
      <c r="G71" s="482"/>
      <c r="H71" s="40">
        <v>2.38</v>
      </c>
      <c r="I71" s="40">
        <v>4.28</v>
      </c>
      <c r="J71" s="40">
        <v>5.95</v>
      </c>
      <c r="K71" s="37"/>
      <c r="L71" s="37"/>
    </row>
    <row r="72" spans="1:12">
      <c r="A72" s="501"/>
      <c r="B72" s="479"/>
      <c r="C72" s="511"/>
      <c r="D72" s="501"/>
      <c r="E72" s="479"/>
      <c r="F72" s="481" t="s">
        <v>121</v>
      </c>
      <c r="G72" s="482"/>
      <c r="H72" s="40">
        <v>3.38</v>
      </c>
      <c r="I72" s="40">
        <v>6.08</v>
      </c>
      <c r="J72" s="40">
        <v>8.4499999999999993</v>
      </c>
      <c r="K72" s="37"/>
      <c r="L72" s="37"/>
    </row>
    <row r="73" spans="1:12">
      <c r="A73" s="501"/>
      <c r="B73" s="479"/>
      <c r="C73" s="511"/>
      <c r="D73" s="501"/>
      <c r="E73" s="479"/>
      <c r="F73" s="481" t="s">
        <v>122</v>
      </c>
      <c r="G73" s="482"/>
      <c r="H73" s="40">
        <v>3.38</v>
      </c>
      <c r="I73" s="40">
        <v>6.08</v>
      </c>
      <c r="J73" s="40">
        <v>8.4499999999999993</v>
      </c>
      <c r="K73" s="37"/>
      <c r="L73" s="37"/>
    </row>
    <row r="74" spans="1:12">
      <c r="A74" s="502"/>
      <c r="B74" s="480"/>
      <c r="C74" s="512"/>
      <c r="D74" s="502"/>
      <c r="E74" s="480"/>
      <c r="F74" s="481" t="s">
        <v>123</v>
      </c>
      <c r="G74" s="482"/>
      <c r="H74" s="40">
        <v>3.38</v>
      </c>
      <c r="I74" s="40">
        <v>6.08</v>
      </c>
      <c r="J74" s="40">
        <v>8.4499999999999993</v>
      </c>
      <c r="K74" s="37"/>
      <c r="L74" s="37"/>
    </row>
    <row r="75" spans="1:12">
      <c r="A75" s="514" t="s">
        <v>229</v>
      </c>
      <c r="B75" s="478" t="s">
        <v>134</v>
      </c>
      <c r="C75" s="510">
        <v>43216</v>
      </c>
      <c r="D75" s="500" t="s">
        <v>72</v>
      </c>
      <c r="E75" s="481" t="s">
        <v>118</v>
      </c>
      <c r="F75" s="506"/>
      <c r="G75" s="482"/>
      <c r="H75" s="483">
        <v>1</v>
      </c>
      <c r="I75" s="484"/>
      <c r="J75" s="485"/>
      <c r="K75" s="37"/>
      <c r="L75" s="38"/>
    </row>
    <row r="76" spans="1:12">
      <c r="A76" s="501"/>
      <c r="B76" s="479"/>
      <c r="C76" s="511"/>
      <c r="D76" s="501"/>
      <c r="E76" s="481" t="s">
        <v>120</v>
      </c>
      <c r="F76" s="506"/>
      <c r="G76" s="482"/>
      <c r="H76" s="483">
        <v>0.8</v>
      </c>
      <c r="I76" s="484"/>
      <c r="J76" s="485"/>
      <c r="K76" s="37"/>
      <c r="L76" s="37"/>
    </row>
    <row r="77" spans="1:12">
      <c r="A77" s="501"/>
      <c r="B77" s="479"/>
      <c r="C77" s="511"/>
      <c r="D77" s="501"/>
      <c r="E77" s="481" t="s">
        <v>121</v>
      </c>
      <c r="F77" s="506"/>
      <c r="G77" s="482"/>
      <c r="H77" s="483">
        <v>3</v>
      </c>
      <c r="I77" s="484"/>
      <c r="J77" s="485"/>
      <c r="K77" s="37"/>
      <c r="L77" s="37"/>
    </row>
    <row r="78" spans="1:12">
      <c r="A78" s="501"/>
      <c r="B78" s="479"/>
      <c r="C78" s="511"/>
      <c r="D78" s="501"/>
      <c r="E78" s="481" t="s">
        <v>122</v>
      </c>
      <c r="F78" s="506"/>
      <c r="G78" s="482"/>
      <c r="H78" s="483">
        <v>3</v>
      </c>
      <c r="I78" s="484"/>
      <c r="J78" s="485"/>
      <c r="K78" s="37"/>
      <c r="L78" s="37"/>
    </row>
    <row r="79" spans="1:12">
      <c r="A79" s="501"/>
      <c r="B79" s="479"/>
      <c r="C79" s="511"/>
      <c r="D79" s="501"/>
      <c r="E79" s="481" t="s">
        <v>123</v>
      </c>
      <c r="F79" s="506"/>
      <c r="G79" s="482"/>
      <c r="H79" s="483">
        <v>5</v>
      </c>
      <c r="I79" s="484"/>
      <c r="J79" s="485"/>
      <c r="K79" s="37"/>
      <c r="L79" s="37"/>
    </row>
    <row r="80" spans="1:12">
      <c r="A80" s="501"/>
      <c r="B80" s="479"/>
      <c r="C80" s="511"/>
      <c r="D80" s="501"/>
      <c r="E80" s="481" t="s">
        <v>251</v>
      </c>
      <c r="F80" s="506"/>
      <c r="G80" s="482"/>
      <c r="H80" s="483">
        <v>3</v>
      </c>
      <c r="I80" s="484"/>
      <c r="J80" s="485"/>
      <c r="K80" s="37"/>
      <c r="L80" s="37"/>
    </row>
    <row r="81" spans="1:12">
      <c r="A81" s="501"/>
      <c r="B81" s="479"/>
      <c r="C81" s="511"/>
      <c r="D81" s="501"/>
      <c r="E81" s="481" t="s">
        <v>252</v>
      </c>
      <c r="F81" s="506"/>
      <c r="G81" s="482"/>
      <c r="H81" s="483">
        <v>3</v>
      </c>
      <c r="I81" s="484"/>
      <c r="J81" s="485"/>
      <c r="K81" s="37"/>
      <c r="L81" s="37"/>
    </row>
    <row r="82" spans="1:12">
      <c r="A82" s="502"/>
      <c r="B82" s="480"/>
      <c r="C82" s="512"/>
      <c r="D82" s="502"/>
      <c r="E82" s="481" t="s">
        <v>253</v>
      </c>
      <c r="F82" s="506"/>
      <c r="G82" s="482"/>
      <c r="H82" s="483">
        <v>5</v>
      </c>
      <c r="I82" s="484"/>
      <c r="J82" s="485"/>
      <c r="K82" s="37"/>
      <c r="L82" s="37"/>
    </row>
    <row r="83" spans="1:12">
      <c r="A83" s="514" t="s">
        <v>230</v>
      </c>
      <c r="B83" s="478" t="s">
        <v>137</v>
      </c>
      <c r="C83" s="510">
        <v>73655</v>
      </c>
      <c r="D83" s="500" t="s">
        <v>72</v>
      </c>
      <c r="E83" s="481" t="s">
        <v>118</v>
      </c>
      <c r="F83" s="506"/>
      <c r="G83" s="482"/>
      <c r="H83" s="40">
        <v>1</v>
      </c>
      <c r="I83" s="40">
        <v>1.8</v>
      </c>
      <c r="J83" s="40">
        <v>2.5</v>
      </c>
      <c r="K83" s="37"/>
      <c r="L83" s="37"/>
    </row>
    <row r="84" spans="1:12">
      <c r="A84" s="501"/>
      <c r="B84" s="479"/>
      <c r="C84" s="511"/>
      <c r="D84" s="501"/>
      <c r="E84" s="481" t="s">
        <v>119</v>
      </c>
      <c r="F84" s="506"/>
      <c r="G84" s="482"/>
      <c r="H84" s="40">
        <v>2</v>
      </c>
      <c r="I84" s="40">
        <v>3.6</v>
      </c>
      <c r="J84" s="40">
        <v>5</v>
      </c>
      <c r="K84" s="37"/>
      <c r="L84" s="37"/>
    </row>
    <row r="85" spans="1:12">
      <c r="A85" s="501"/>
      <c r="B85" s="479"/>
      <c r="C85" s="511"/>
      <c r="D85" s="501"/>
      <c r="E85" s="481" t="s">
        <v>120</v>
      </c>
      <c r="F85" s="506"/>
      <c r="G85" s="482"/>
      <c r="H85" s="40">
        <v>2</v>
      </c>
      <c r="I85" s="40">
        <v>3.6</v>
      </c>
      <c r="J85" s="40">
        <v>5</v>
      </c>
      <c r="K85" s="37"/>
      <c r="L85" s="37"/>
    </row>
    <row r="86" spans="1:12">
      <c r="A86" s="501"/>
      <c r="B86" s="479"/>
      <c r="C86" s="511"/>
      <c r="D86" s="501"/>
      <c r="E86" s="481" t="s">
        <v>121</v>
      </c>
      <c r="F86" s="506"/>
      <c r="G86" s="482"/>
      <c r="H86" s="40">
        <v>3.11</v>
      </c>
      <c r="I86" s="40">
        <v>5.6</v>
      </c>
      <c r="J86" s="40">
        <v>7.78</v>
      </c>
      <c r="K86" s="37"/>
      <c r="L86" s="37"/>
    </row>
    <row r="87" spans="1:12">
      <c r="A87" s="501"/>
      <c r="B87" s="479"/>
      <c r="C87" s="511"/>
      <c r="D87" s="501"/>
      <c r="E87" s="481" t="s">
        <v>122</v>
      </c>
      <c r="F87" s="506"/>
      <c r="G87" s="482"/>
      <c r="H87" s="40">
        <v>3.11</v>
      </c>
      <c r="I87" s="40">
        <v>5.6</v>
      </c>
      <c r="J87" s="40">
        <v>7.78</v>
      </c>
      <c r="K87" s="37"/>
      <c r="L87" s="37"/>
    </row>
    <row r="88" spans="1:12">
      <c r="A88" s="501"/>
      <c r="B88" s="479"/>
      <c r="C88" s="511"/>
      <c r="D88" s="501"/>
      <c r="E88" s="481" t="s">
        <v>123</v>
      </c>
      <c r="F88" s="506"/>
      <c r="G88" s="482"/>
      <c r="H88" s="40">
        <v>3.11</v>
      </c>
      <c r="I88" s="40">
        <v>5.6</v>
      </c>
      <c r="J88" s="40">
        <v>7.78</v>
      </c>
      <c r="K88" s="37"/>
      <c r="L88" s="37"/>
    </row>
    <row r="89" spans="1:12">
      <c r="A89" s="501"/>
      <c r="B89" s="479"/>
      <c r="C89" s="511"/>
      <c r="D89" s="501"/>
      <c r="E89" s="481" t="s">
        <v>138</v>
      </c>
      <c r="F89" s="506"/>
      <c r="G89" s="482"/>
      <c r="H89" s="40">
        <v>2</v>
      </c>
      <c r="I89" s="40">
        <v>3.6</v>
      </c>
      <c r="J89" s="40">
        <v>5</v>
      </c>
      <c r="K89" s="37"/>
      <c r="L89" s="37"/>
    </row>
    <row r="90" spans="1:12">
      <c r="A90" s="502"/>
      <c r="B90" s="480"/>
      <c r="C90" s="512"/>
      <c r="D90" s="502"/>
      <c r="E90" s="481" t="s">
        <v>139</v>
      </c>
      <c r="F90" s="506"/>
      <c r="G90" s="482"/>
      <c r="H90" s="40">
        <v>3</v>
      </c>
      <c r="I90" s="40">
        <v>5.4</v>
      </c>
      <c r="J90" s="40">
        <v>7.5</v>
      </c>
      <c r="K90" s="37"/>
      <c r="L90" s="37"/>
    </row>
    <row r="91" spans="1:12">
      <c r="A91" s="514" t="s">
        <v>231</v>
      </c>
      <c r="B91" s="478" t="s">
        <v>140</v>
      </c>
      <c r="C91" s="503">
        <v>246</v>
      </c>
      <c r="D91" s="500" t="s">
        <v>72</v>
      </c>
      <c r="E91" s="481" t="s">
        <v>104</v>
      </c>
      <c r="F91" s="506"/>
      <c r="G91" s="482"/>
      <c r="H91" s="483">
        <v>1</v>
      </c>
      <c r="I91" s="484"/>
      <c r="J91" s="485"/>
      <c r="K91" s="37"/>
      <c r="L91" s="37"/>
    </row>
    <row r="92" spans="1:12">
      <c r="A92" s="502"/>
      <c r="B92" s="480"/>
      <c r="C92" s="505"/>
      <c r="D92" s="502"/>
      <c r="E92" s="481" t="s">
        <v>113</v>
      </c>
      <c r="F92" s="506"/>
      <c r="G92" s="482"/>
      <c r="H92" s="483">
        <v>2</v>
      </c>
      <c r="I92" s="484"/>
      <c r="J92" s="485"/>
      <c r="K92" s="37"/>
      <c r="L92" s="37"/>
    </row>
    <row r="93" spans="1:12">
      <c r="A93" s="514" t="s">
        <v>232</v>
      </c>
      <c r="B93" s="478" t="s">
        <v>141</v>
      </c>
      <c r="C93" s="503">
        <v>1105</v>
      </c>
      <c r="D93" s="500" t="s">
        <v>72</v>
      </c>
      <c r="E93" s="481" t="s">
        <v>104</v>
      </c>
      <c r="F93" s="506"/>
      <c r="G93" s="482"/>
      <c r="H93" s="40">
        <v>1</v>
      </c>
      <c r="I93" s="40">
        <v>1.9</v>
      </c>
      <c r="J93" s="40">
        <v>2.5</v>
      </c>
      <c r="K93" s="37"/>
      <c r="L93" s="38"/>
    </row>
    <row r="94" spans="1:12">
      <c r="A94" s="502"/>
      <c r="B94" s="480"/>
      <c r="C94" s="505"/>
      <c r="D94" s="502"/>
      <c r="E94" s="481" t="s">
        <v>113</v>
      </c>
      <c r="F94" s="506"/>
      <c r="G94" s="482"/>
      <c r="H94" s="40">
        <v>2</v>
      </c>
      <c r="I94" s="40">
        <v>3.8</v>
      </c>
      <c r="J94" s="40">
        <v>5</v>
      </c>
      <c r="K94" s="37"/>
      <c r="L94" s="37"/>
    </row>
    <row r="95" spans="1:12">
      <c r="A95" s="514" t="s">
        <v>233</v>
      </c>
      <c r="B95" s="478" t="s">
        <v>254</v>
      </c>
      <c r="C95" s="507">
        <v>100</v>
      </c>
      <c r="D95" s="500" t="s">
        <v>72</v>
      </c>
      <c r="E95" s="481" t="s">
        <v>143</v>
      </c>
      <c r="F95" s="506"/>
      <c r="G95" s="482"/>
      <c r="H95" s="483">
        <v>0.7</v>
      </c>
      <c r="I95" s="484"/>
      <c r="J95" s="485"/>
      <c r="K95" s="37"/>
      <c r="L95" s="37"/>
    </row>
    <row r="96" spans="1:12">
      <c r="A96" s="501"/>
      <c r="B96" s="479"/>
      <c r="C96" s="508"/>
      <c r="D96" s="501"/>
      <c r="E96" s="481" t="s">
        <v>144</v>
      </c>
      <c r="F96" s="506"/>
      <c r="G96" s="482"/>
      <c r="H96" s="483">
        <v>1</v>
      </c>
      <c r="I96" s="484"/>
      <c r="J96" s="485"/>
      <c r="K96" s="37"/>
      <c r="L96" s="37"/>
    </row>
    <row r="97" spans="1:12">
      <c r="A97" s="502"/>
      <c r="B97" s="480"/>
      <c r="C97" s="509"/>
      <c r="D97" s="502"/>
      <c r="E97" s="481" t="s">
        <v>145</v>
      </c>
      <c r="F97" s="506"/>
      <c r="G97" s="482"/>
      <c r="H97" s="483">
        <v>1.74</v>
      </c>
      <c r="I97" s="484"/>
      <c r="J97" s="485"/>
      <c r="K97" s="37"/>
      <c r="L97" s="37"/>
    </row>
  </sheetData>
  <mergeCells count="208">
    <mergeCell ref="A1:J1"/>
    <mergeCell ref="A3:A4"/>
    <mergeCell ref="A5:A8"/>
    <mergeCell ref="A9:A17"/>
    <mergeCell ref="A18:A27"/>
    <mergeCell ref="A28:A31"/>
    <mergeCell ref="A32:A49"/>
    <mergeCell ref="A95:A97"/>
    <mergeCell ref="A50:A61"/>
    <mergeCell ref="A63:A74"/>
    <mergeCell ref="A75:A82"/>
    <mergeCell ref="A83:A90"/>
    <mergeCell ref="A91:A92"/>
    <mergeCell ref="A93:A94"/>
    <mergeCell ref="H95:J95"/>
    <mergeCell ref="E96:G96"/>
    <mergeCell ref="H96:J96"/>
    <mergeCell ref="E97:G97"/>
    <mergeCell ref="H97:J97"/>
    <mergeCell ref="B93:B94"/>
    <mergeCell ref="C93:C94"/>
    <mergeCell ref="D93:D94"/>
    <mergeCell ref="E93:G93"/>
    <mergeCell ref="E94:G94"/>
    <mergeCell ref="B95:B97"/>
    <mergeCell ref="C95:C97"/>
    <mergeCell ref="D95:D97"/>
    <mergeCell ref="E95:G95"/>
    <mergeCell ref="E90:G90"/>
    <mergeCell ref="B91:B92"/>
    <mergeCell ref="C91:C92"/>
    <mergeCell ref="D91:D92"/>
    <mergeCell ref="E91:G91"/>
    <mergeCell ref="H91:J91"/>
    <mergeCell ref="E92:G92"/>
    <mergeCell ref="H92:J92"/>
    <mergeCell ref="B83:B90"/>
    <mergeCell ref="C83:C90"/>
    <mergeCell ref="D83:D90"/>
    <mergeCell ref="E83:G83"/>
    <mergeCell ref="E84:G84"/>
    <mergeCell ref="E85:G85"/>
    <mergeCell ref="E86:G86"/>
    <mergeCell ref="E87:G87"/>
    <mergeCell ref="E88:G88"/>
    <mergeCell ref="E89:G89"/>
    <mergeCell ref="H79:J79"/>
    <mergeCell ref="E80:G80"/>
    <mergeCell ref="H80:J80"/>
    <mergeCell ref="E81:G81"/>
    <mergeCell ref="H81:J81"/>
    <mergeCell ref="E82:G82"/>
    <mergeCell ref="H82:J82"/>
    <mergeCell ref="F74:G74"/>
    <mergeCell ref="B75:B82"/>
    <mergeCell ref="C75:C82"/>
    <mergeCell ref="D75:D82"/>
    <mergeCell ref="E75:G75"/>
    <mergeCell ref="E79:G79"/>
    <mergeCell ref="H75:J75"/>
    <mergeCell ref="E76:G76"/>
    <mergeCell ref="H76:J76"/>
    <mergeCell ref="E77:G77"/>
    <mergeCell ref="H77:J77"/>
    <mergeCell ref="E78:G78"/>
    <mergeCell ref="H78:J78"/>
    <mergeCell ref="F59:G59"/>
    <mergeCell ref="H59:J59"/>
    <mergeCell ref="F60:G60"/>
    <mergeCell ref="H60:J60"/>
    <mergeCell ref="F61:G61"/>
    <mergeCell ref="H61:J61"/>
    <mergeCell ref="E62:G62"/>
    <mergeCell ref="H62:J62"/>
    <mergeCell ref="B63:B74"/>
    <mergeCell ref="C63:C74"/>
    <mergeCell ref="D63:D74"/>
    <mergeCell ref="E63:E68"/>
    <mergeCell ref="F63:G63"/>
    <mergeCell ref="F64:G64"/>
    <mergeCell ref="F65:G65"/>
    <mergeCell ref="F66:G66"/>
    <mergeCell ref="F67:G67"/>
    <mergeCell ref="F68:G68"/>
    <mergeCell ref="E69:E74"/>
    <mergeCell ref="F69:G69"/>
    <mergeCell ref="F70:G70"/>
    <mergeCell ref="F71:G71"/>
    <mergeCell ref="F72:G72"/>
    <mergeCell ref="F73:G73"/>
    <mergeCell ref="F49:G49"/>
    <mergeCell ref="B50:B61"/>
    <mergeCell ref="C50:C61"/>
    <mergeCell ref="D50:D61"/>
    <mergeCell ref="E50:E55"/>
    <mergeCell ref="F50:G50"/>
    <mergeCell ref="H50:J50"/>
    <mergeCell ref="F51:G51"/>
    <mergeCell ref="H51:J51"/>
    <mergeCell ref="F52:G52"/>
    <mergeCell ref="H52:J52"/>
    <mergeCell ref="F53:G53"/>
    <mergeCell ref="H53:J53"/>
    <mergeCell ref="F54:G54"/>
    <mergeCell ref="H54:J54"/>
    <mergeCell ref="F55:G55"/>
    <mergeCell ref="H55:J55"/>
    <mergeCell ref="E56:E61"/>
    <mergeCell ref="F56:G56"/>
    <mergeCell ref="H56:J56"/>
    <mergeCell ref="F57:G57"/>
    <mergeCell ref="H57:J57"/>
    <mergeCell ref="F58:G58"/>
    <mergeCell ref="H58:J58"/>
    <mergeCell ref="B28:B31"/>
    <mergeCell ref="C28:C31"/>
    <mergeCell ref="D28:D31"/>
    <mergeCell ref="E28:E29"/>
    <mergeCell ref="F28:G28"/>
    <mergeCell ref="F29:G29"/>
    <mergeCell ref="E30:G30"/>
    <mergeCell ref="E31:G31"/>
    <mergeCell ref="B32:B49"/>
    <mergeCell ref="C32:C49"/>
    <mergeCell ref="D32:D49"/>
    <mergeCell ref="E32:E37"/>
    <mergeCell ref="F32:G32"/>
    <mergeCell ref="F33:G33"/>
    <mergeCell ref="F34:G34"/>
    <mergeCell ref="F35:G35"/>
    <mergeCell ref="F36:G36"/>
    <mergeCell ref="F37:G37"/>
    <mergeCell ref="E44:E49"/>
    <mergeCell ref="F44:G44"/>
    <mergeCell ref="F45:G45"/>
    <mergeCell ref="F46:G46"/>
    <mergeCell ref="F47:G47"/>
    <mergeCell ref="F48:G48"/>
    <mergeCell ref="B18:B27"/>
    <mergeCell ref="C18:C27"/>
    <mergeCell ref="D18:D23"/>
    <mergeCell ref="E18:E19"/>
    <mergeCell ref="H18:J18"/>
    <mergeCell ref="H19:J19"/>
    <mergeCell ref="E20:E23"/>
    <mergeCell ref="F20:F21"/>
    <mergeCell ref="H20:J20"/>
    <mergeCell ref="H21:J21"/>
    <mergeCell ref="F22:F23"/>
    <mergeCell ref="H22:J22"/>
    <mergeCell ref="H23:J23"/>
    <mergeCell ref="D24:D27"/>
    <mergeCell ref="E24:E27"/>
    <mergeCell ref="F24:F25"/>
    <mergeCell ref="H24:J24"/>
    <mergeCell ref="H25:J25"/>
    <mergeCell ref="F26:F27"/>
    <mergeCell ref="H27:J27"/>
    <mergeCell ref="B9:B17"/>
    <mergeCell ref="C9:C17"/>
    <mergeCell ref="E15:E17"/>
    <mergeCell ref="F17:G17"/>
    <mergeCell ref="D9:D17"/>
    <mergeCell ref="E9:E11"/>
    <mergeCell ref="F9:G9"/>
    <mergeCell ref="H9:J9"/>
    <mergeCell ref="F10:G10"/>
    <mergeCell ref="H10:J10"/>
    <mergeCell ref="F11:G11"/>
    <mergeCell ref="H11:J11"/>
    <mergeCell ref="E12:E14"/>
    <mergeCell ref="F12:G12"/>
    <mergeCell ref="H12:J12"/>
    <mergeCell ref="F13:G13"/>
    <mergeCell ref="H13:J13"/>
    <mergeCell ref="F14:G14"/>
    <mergeCell ref="H14:J14"/>
    <mergeCell ref="H17:J17"/>
    <mergeCell ref="H15:J15"/>
    <mergeCell ref="F16:G16"/>
    <mergeCell ref="B3:B4"/>
    <mergeCell ref="C3:C4"/>
    <mergeCell ref="D3:D4"/>
    <mergeCell ref="E3:G4"/>
    <mergeCell ref="H3:J3"/>
    <mergeCell ref="B5:B8"/>
    <mergeCell ref="C5:C8"/>
    <mergeCell ref="D5:D8"/>
    <mergeCell ref="E5:E6"/>
    <mergeCell ref="F5:G5"/>
    <mergeCell ref="F6:G6"/>
    <mergeCell ref="H6:J6"/>
    <mergeCell ref="E7:E8"/>
    <mergeCell ref="F7:G7"/>
    <mergeCell ref="H7:J7"/>
    <mergeCell ref="F8:G8"/>
    <mergeCell ref="H8:J8"/>
    <mergeCell ref="E38:E43"/>
    <mergeCell ref="F38:G38"/>
    <mergeCell ref="F39:G39"/>
    <mergeCell ref="F40:G40"/>
    <mergeCell ref="F15:G15"/>
    <mergeCell ref="F41:G41"/>
    <mergeCell ref="F42:G42"/>
    <mergeCell ref="F43:G43"/>
    <mergeCell ref="H5:J5"/>
    <mergeCell ref="H16:J16"/>
    <mergeCell ref="H26:J26"/>
  </mergeCells>
  <phoneticPr fontId="14" type="noConversion"/>
  <printOptions horizontalCentered="1"/>
  <pageMargins left="0.47244094488188981" right="0.47244094488188981" top="0.59055118110236227" bottom="0.47244094488188981" header="0.31496062992125984" footer="0.31496062992125984"/>
  <pageSetup paperSize="9" scale="8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A4" sqref="A4:A5"/>
    </sheetView>
  </sheetViews>
  <sheetFormatPr defaultColWidth="9" defaultRowHeight="13.2"/>
  <cols>
    <col min="1" max="1" width="4.8984375" style="41" bestFit="1" customWidth="1"/>
    <col min="2" max="2" width="30.19921875" style="41" bestFit="1" customWidth="1"/>
    <col min="3" max="3" width="11.09765625" style="41" bestFit="1" customWidth="1"/>
    <col min="4" max="5" width="11.3984375" style="41" bestFit="1" customWidth="1"/>
    <col min="6" max="6" width="7.5" style="41" bestFit="1" customWidth="1"/>
    <col min="7" max="16384" width="9" style="41"/>
  </cols>
  <sheetData>
    <row r="1" spans="1:10" s="66" customFormat="1" ht="31.5" customHeight="1">
      <c r="A1" s="63" t="s">
        <v>255</v>
      </c>
      <c r="B1" s="63"/>
      <c r="C1" s="63"/>
      <c r="D1" s="63"/>
      <c r="E1" s="63"/>
      <c r="F1" s="63"/>
      <c r="G1" s="64"/>
      <c r="H1" s="64"/>
      <c r="I1" s="64"/>
      <c r="J1" s="65"/>
    </row>
    <row r="2" spans="1:10">
      <c r="A2" s="47" t="s">
        <v>179</v>
      </c>
      <c r="B2" s="47" t="s">
        <v>76</v>
      </c>
      <c r="C2" s="47" t="s">
        <v>256</v>
      </c>
      <c r="D2" s="540" t="s">
        <v>81</v>
      </c>
      <c r="E2" s="541"/>
      <c r="F2" s="47" t="s">
        <v>205</v>
      </c>
      <c r="G2" s="37"/>
      <c r="H2" s="37"/>
      <c r="I2" s="37"/>
      <c r="J2" s="37"/>
    </row>
    <row r="3" spans="1:10">
      <c r="A3" s="544" t="s">
        <v>257</v>
      </c>
      <c r="B3" s="538" t="s">
        <v>192</v>
      </c>
      <c r="C3" s="523">
        <v>2233</v>
      </c>
      <c r="D3" s="528" t="s">
        <v>104</v>
      </c>
      <c r="E3" s="529"/>
      <c r="F3" s="48">
        <v>1</v>
      </c>
      <c r="G3" s="37"/>
      <c r="H3" s="37"/>
      <c r="I3" s="37"/>
      <c r="J3" s="37"/>
    </row>
    <row r="4" spans="1:10">
      <c r="A4" s="545"/>
      <c r="B4" s="538"/>
      <c r="C4" s="524"/>
      <c r="D4" s="516" t="s">
        <v>113</v>
      </c>
      <c r="E4" s="517"/>
      <c r="F4" s="48">
        <v>2.84</v>
      </c>
      <c r="G4" s="37"/>
      <c r="H4" s="37"/>
      <c r="I4" s="37"/>
      <c r="J4" s="37"/>
    </row>
    <row r="5" spans="1:10">
      <c r="A5" s="532" t="s">
        <v>258</v>
      </c>
      <c r="B5" s="535" t="s">
        <v>186</v>
      </c>
      <c r="C5" s="525">
        <v>224</v>
      </c>
      <c r="D5" s="518" t="s">
        <v>104</v>
      </c>
      <c r="E5" s="39" t="s">
        <v>118</v>
      </c>
      <c r="F5" s="48">
        <v>1</v>
      </c>
      <c r="G5" s="37"/>
      <c r="H5" s="37"/>
      <c r="I5" s="37"/>
      <c r="J5" s="37"/>
    </row>
    <row r="6" spans="1:10">
      <c r="A6" s="534"/>
      <c r="B6" s="536"/>
      <c r="C6" s="526"/>
      <c r="D6" s="519"/>
      <c r="E6" s="39" t="s">
        <v>119</v>
      </c>
      <c r="F6" s="48">
        <v>2</v>
      </c>
      <c r="G6" s="37"/>
      <c r="H6" s="37"/>
      <c r="I6" s="37"/>
      <c r="J6" s="37"/>
    </row>
    <row r="7" spans="1:10">
      <c r="A7" s="534"/>
      <c r="B7" s="536"/>
      <c r="C7" s="526"/>
      <c r="D7" s="519"/>
      <c r="E7" s="39" t="s">
        <v>120</v>
      </c>
      <c r="F7" s="48">
        <v>2</v>
      </c>
      <c r="G7" s="37"/>
      <c r="H7" s="37"/>
      <c r="I7" s="37"/>
      <c r="J7" s="37"/>
    </row>
    <row r="8" spans="1:10">
      <c r="A8" s="534"/>
      <c r="B8" s="536"/>
      <c r="C8" s="526"/>
      <c r="D8" s="519"/>
      <c r="E8" s="39" t="s">
        <v>121</v>
      </c>
      <c r="F8" s="48">
        <v>2</v>
      </c>
      <c r="G8" s="37"/>
      <c r="H8" s="37"/>
      <c r="I8" s="37"/>
      <c r="J8" s="37"/>
    </row>
    <row r="9" spans="1:10">
      <c r="A9" s="534"/>
      <c r="B9" s="536"/>
      <c r="C9" s="526"/>
      <c r="D9" s="519"/>
      <c r="E9" s="39" t="s">
        <v>122</v>
      </c>
      <c r="F9" s="48">
        <v>3</v>
      </c>
      <c r="G9" s="37"/>
      <c r="H9" s="37"/>
      <c r="I9" s="37"/>
      <c r="J9" s="37"/>
    </row>
    <row r="10" spans="1:10">
      <c r="A10" s="534"/>
      <c r="B10" s="536"/>
      <c r="C10" s="526"/>
      <c r="D10" s="520"/>
      <c r="E10" s="39" t="s">
        <v>123</v>
      </c>
      <c r="F10" s="48">
        <v>3</v>
      </c>
      <c r="G10" s="37"/>
      <c r="H10" s="37"/>
      <c r="I10" s="37"/>
      <c r="J10" s="37"/>
    </row>
    <row r="11" spans="1:10">
      <c r="A11" s="534"/>
      <c r="B11" s="536"/>
      <c r="C11" s="526"/>
      <c r="D11" s="518" t="s">
        <v>113</v>
      </c>
      <c r="E11" s="39" t="s">
        <v>118</v>
      </c>
      <c r="F11" s="48">
        <v>1.5</v>
      </c>
      <c r="G11" s="37"/>
      <c r="H11" s="37"/>
      <c r="I11" s="37"/>
      <c r="J11" s="37"/>
    </row>
    <row r="12" spans="1:10">
      <c r="A12" s="534"/>
      <c r="B12" s="536"/>
      <c r="C12" s="526"/>
      <c r="D12" s="519"/>
      <c r="E12" s="39" t="s">
        <v>119</v>
      </c>
      <c r="F12" s="48">
        <v>3</v>
      </c>
      <c r="G12" s="37"/>
      <c r="H12" s="37"/>
      <c r="I12" s="37"/>
      <c r="J12" s="37"/>
    </row>
    <row r="13" spans="1:10">
      <c r="A13" s="534"/>
      <c r="B13" s="536"/>
      <c r="C13" s="526"/>
      <c r="D13" s="519"/>
      <c r="E13" s="39" t="s">
        <v>120</v>
      </c>
      <c r="F13" s="48">
        <v>3</v>
      </c>
      <c r="G13" s="37"/>
      <c r="H13" s="37"/>
      <c r="I13" s="37"/>
      <c r="J13" s="37"/>
    </row>
    <row r="14" spans="1:10">
      <c r="A14" s="534"/>
      <c r="B14" s="536"/>
      <c r="C14" s="526"/>
      <c r="D14" s="519"/>
      <c r="E14" s="39" t="s">
        <v>121</v>
      </c>
      <c r="F14" s="48">
        <v>3</v>
      </c>
      <c r="G14" s="37"/>
      <c r="H14" s="37"/>
      <c r="I14" s="37"/>
      <c r="J14" s="37"/>
    </row>
    <row r="15" spans="1:10">
      <c r="A15" s="534"/>
      <c r="B15" s="536"/>
      <c r="C15" s="526"/>
      <c r="D15" s="519"/>
      <c r="E15" s="39" t="s">
        <v>122</v>
      </c>
      <c r="F15" s="48">
        <v>4.5</v>
      </c>
      <c r="G15" s="37"/>
      <c r="H15" s="37"/>
      <c r="I15" s="37"/>
      <c r="J15" s="37"/>
    </row>
    <row r="16" spans="1:10">
      <c r="A16" s="533"/>
      <c r="B16" s="537"/>
      <c r="C16" s="527"/>
      <c r="D16" s="520"/>
      <c r="E16" s="39" t="s">
        <v>123</v>
      </c>
      <c r="F16" s="48">
        <v>4.5</v>
      </c>
      <c r="G16" s="37"/>
      <c r="H16" s="37"/>
      <c r="I16" s="37"/>
      <c r="J16" s="37"/>
    </row>
    <row r="17" spans="1:6">
      <c r="A17" s="532" t="s">
        <v>259</v>
      </c>
      <c r="B17" s="538" t="s">
        <v>161</v>
      </c>
      <c r="C17" s="523">
        <v>2180</v>
      </c>
      <c r="D17" s="542" t="s">
        <v>167</v>
      </c>
      <c r="E17" s="543"/>
      <c r="F17" s="48">
        <v>1</v>
      </c>
    </row>
    <row r="18" spans="1:6">
      <c r="A18" s="534"/>
      <c r="B18" s="538"/>
      <c r="C18" s="530"/>
      <c r="D18" s="521" t="s">
        <v>169</v>
      </c>
      <c r="E18" s="522"/>
      <c r="F18" s="48">
        <v>1.32</v>
      </c>
    </row>
    <row r="19" spans="1:6">
      <c r="A19" s="533"/>
      <c r="B19" s="538"/>
      <c r="C19" s="524"/>
      <c r="D19" s="521" t="s">
        <v>171</v>
      </c>
      <c r="E19" s="522"/>
      <c r="F19" s="48">
        <v>6.75</v>
      </c>
    </row>
    <row r="20" spans="1:6">
      <c r="A20" s="49" t="s">
        <v>260</v>
      </c>
      <c r="B20" s="50" t="s">
        <v>163</v>
      </c>
      <c r="C20" s="51">
        <v>546</v>
      </c>
      <c r="D20" s="521" t="s">
        <v>174</v>
      </c>
      <c r="E20" s="522"/>
      <c r="F20" s="48">
        <v>1</v>
      </c>
    </row>
    <row r="21" spans="1:6">
      <c r="A21" s="532" t="s">
        <v>261</v>
      </c>
      <c r="B21" s="538" t="s">
        <v>165</v>
      </c>
      <c r="C21" s="523">
        <v>10797</v>
      </c>
      <c r="D21" s="528" t="s">
        <v>104</v>
      </c>
      <c r="E21" s="529"/>
      <c r="F21" s="48">
        <v>1</v>
      </c>
    </row>
    <row r="22" spans="1:6">
      <c r="A22" s="533"/>
      <c r="B22" s="538"/>
      <c r="C22" s="524"/>
      <c r="D22" s="528" t="s">
        <v>113</v>
      </c>
      <c r="E22" s="529"/>
      <c r="F22" s="48">
        <v>5.24</v>
      </c>
    </row>
    <row r="23" spans="1:6">
      <c r="A23" s="37"/>
      <c r="B23" s="52"/>
      <c r="C23" s="52"/>
      <c r="D23" s="52"/>
      <c r="E23" s="52"/>
      <c r="F23" s="52"/>
    </row>
    <row r="24" spans="1:6">
      <c r="A24" s="37"/>
      <c r="B24" s="62" t="s">
        <v>262</v>
      </c>
      <c r="C24" s="53"/>
      <c r="D24" s="53"/>
      <c r="E24" s="53"/>
      <c r="F24" s="52"/>
    </row>
    <row r="25" spans="1:6">
      <c r="A25" s="37"/>
      <c r="B25" s="515" t="s">
        <v>76</v>
      </c>
      <c r="C25" s="515" t="s">
        <v>263</v>
      </c>
      <c r="D25" s="531" t="s">
        <v>264</v>
      </c>
      <c r="E25" s="531"/>
      <c r="F25" s="54"/>
    </row>
    <row r="26" spans="1:6">
      <c r="A26" s="37"/>
      <c r="B26" s="515"/>
      <c r="C26" s="515"/>
      <c r="D26" s="55" t="s">
        <v>104</v>
      </c>
      <c r="E26" s="55" t="s">
        <v>113</v>
      </c>
      <c r="F26" s="54"/>
    </row>
    <row r="27" spans="1:6" ht="26.4">
      <c r="A27" s="37"/>
      <c r="B27" s="539" t="s">
        <v>192</v>
      </c>
      <c r="C27" s="56" t="s">
        <v>191</v>
      </c>
      <c r="D27" s="57">
        <v>17201</v>
      </c>
      <c r="E27" s="57">
        <v>6062</v>
      </c>
      <c r="F27" s="54"/>
    </row>
    <row r="28" spans="1:6">
      <c r="A28" s="37"/>
      <c r="B28" s="539"/>
      <c r="C28" s="56" t="s">
        <v>190</v>
      </c>
      <c r="D28" s="57">
        <v>14894</v>
      </c>
      <c r="E28" s="57">
        <v>5249</v>
      </c>
      <c r="F28" s="54"/>
    </row>
    <row r="29" spans="1:6">
      <c r="A29" s="37"/>
      <c r="B29" s="539"/>
      <c r="C29" s="56" t="s">
        <v>189</v>
      </c>
      <c r="D29" s="57">
        <v>5416</v>
      </c>
      <c r="E29" s="57">
        <v>1909</v>
      </c>
      <c r="F29" s="54"/>
    </row>
    <row r="30" spans="1:6">
      <c r="A30" s="37"/>
      <c r="B30" s="539"/>
      <c r="C30" s="56" t="s">
        <v>188</v>
      </c>
      <c r="D30" s="57">
        <v>10832</v>
      </c>
      <c r="E30" s="57">
        <v>3818</v>
      </c>
      <c r="F30" s="54"/>
    </row>
    <row r="31" spans="1:6">
      <c r="A31" s="37"/>
      <c r="B31" s="539"/>
      <c r="C31" s="56" t="s">
        <v>187</v>
      </c>
      <c r="D31" s="57">
        <v>21935</v>
      </c>
      <c r="E31" s="57">
        <v>7731</v>
      </c>
      <c r="F31" s="54"/>
    </row>
    <row r="32" spans="1:6">
      <c r="A32" s="37"/>
      <c r="B32" s="539" t="s">
        <v>186</v>
      </c>
      <c r="C32" s="56" t="s">
        <v>185</v>
      </c>
      <c r="D32" s="58">
        <v>314</v>
      </c>
      <c r="E32" s="58">
        <v>208</v>
      </c>
      <c r="F32" s="59"/>
    </row>
    <row r="33" spans="2:6">
      <c r="B33" s="539"/>
      <c r="C33" s="56" t="s">
        <v>184</v>
      </c>
      <c r="D33" s="58">
        <v>779</v>
      </c>
      <c r="E33" s="58">
        <v>517</v>
      </c>
      <c r="F33" s="59"/>
    </row>
    <row r="34" spans="2:6">
      <c r="B34" s="60" t="s">
        <v>163</v>
      </c>
      <c r="C34" s="56" t="s">
        <v>183</v>
      </c>
      <c r="D34" s="58">
        <v>546</v>
      </c>
      <c r="E34" s="58">
        <v>546</v>
      </c>
      <c r="F34" s="59"/>
    </row>
    <row r="35" spans="2:6">
      <c r="B35" s="539" t="s">
        <v>165</v>
      </c>
      <c r="C35" s="56" t="s">
        <v>182</v>
      </c>
      <c r="D35" s="57">
        <v>15965</v>
      </c>
      <c r="E35" s="57">
        <v>3049</v>
      </c>
      <c r="F35" s="54"/>
    </row>
    <row r="36" spans="2:6">
      <c r="B36" s="539"/>
      <c r="C36" s="56" t="s">
        <v>181</v>
      </c>
      <c r="D36" s="57">
        <v>532675</v>
      </c>
      <c r="E36" s="57">
        <v>101730</v>
      </c>
      <c r="F36" s="54"/>
    </row>
    <row r="37" spans="2:6">
      <c r="B37" s="539"/>
      <c r="C37" s="56" t="s">
        <v>180</v>
      </c>
      <c r="D37" s="57">
        <v>35581</v>
      </c>
      <c r="E37" s="57">
        <v>6795</v>
      </c>
      <c r="F37" s="54"/>
    </row>
  </sheetData>
  <mergeCells count="29">
    <mergeCell ref="D2:E2"/>
    <mergeCell ref="A5:A16"/>
    <mergeCell ref="D17:E17"/>
    <mergeCell ref="D18:E18"/>
    <mergeCell ref="D19:E19"/>
    <mergeCell ref="D3:E3"/>
    <mergeCell ref="A3:A4"/>
    <mergeCell ref="A21:A22"/>
    <mergeCell ref="A17:A19"/>
    <mergeCell ref="B5:B16"/>
    <mergeCell ref="B3:B4"/>
    <mergeCell ref="B35:B37"/>
    <mergeCell ref="B32:B33"/>
    <mergeCell ref="B25:B26"/>
    <mergeCell ref="B27:B31"/>
    <mergeCell ref="B21:B22"/>
    <mergeCell ref="B17:B19"/>
    <mergeCell ref="C25:C26"/>
    <mergeCell ref="D4:E4"/>
    <mergeCell ref="D11:D16"/>
    <mergeCell ref="D5:D10"/>
    <mergeCell ref="D20:E20"/>
    <mergeCell ref="C3:C4"/>
    <mergeCell ref="C5:C16"/>
    <mergeCell ref="D21:E21"/>
    <mergeCell ref="D22:E22"/>
    <mergeCell ref="C17:C19"/>
    <mergeCell ref="D25:E25"/>
    <mergeCell ref="C21:C22"/>
  </mergeCells>
  <phoneticPr fontId="1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workbookViewId="0">
      <selection activeCell="E32" sqref="E32:H32"/>
    </sheetView>
  </sheetViews>
  <sheetFormatPr defaultColWidth="9" defaultRowHeight="13.2"/>
  <cols>
    <col min="1" max="6" width="9" style="41"/>
    <col min="7" max="7" width="10" style="41" bestFit="1" customWidth="1"/>
    <col min="8" max="16384" width="9" style="41"/>
  </cols>
  <sheetData>
    <row r="1" spans="1:15" s="66" customFormat="1" ht="21">
      <c r="A1" s="566" t="s">
        <v>265</v>
      </c>
      <c r="B1" s="566"/>
      <c r="C1" s="566"/>
      <c r="D1" s="566"/>
      <c r="E1" s="566"/>
      <c r="F1" s="566"/>
      <c r="G1" s="566"/>
      <c r="H1" s="566"/>
      <c r="I1" s="566"/>
      <c r="J1" s="566"/>
      <c r="K1" s="566"/>
      <c r="L1" s="64"/>
      <c r="M1" s="64"/>
      <c r="N1" s="64"/>
      <c r="O1" s="64"/>
    </row>
    <row r="2" spans="1:15">
      <c r="A2" s="35"/>
      <c r="B2" s="35"/>
      <c r="C2" s="35"/>
      <c r="D2" s="35"/>
      <c r="E2" s="35"/>
      <c r="F2" s="35"/>
      <c r="G2" s="35"/>
      <c r="H2" s="35"/>
      <c r="I2" s="35"/>
      <c r="J2" s="35"/>
      <c r="K2" s="69"/>
      <c r="L2" s="61"/>
      <c r="M2" s="61"/>
      <c r="N2" s="61"/>
      <c r="O2" s="61"/>
    </row>
    <row r="3" spans="1:15">
      <c r="A3" s="486" t="s">
        <v>179</v>
      </c>
      <c r="B3" s="486" t="s">
        <v>76</v>
      </c>
      <c r="C3" s="486" t="s">
        <v>234</v>
      </c>
      <c r="D3" s="486" t="s">
        <v>178</v>
      </c>
      <c r="E3" s="488" t="s">
        <v>81</v>
      </c>
      <c r="F3" s="489"/>
      <c r="G3" s="489"/>
      <c r="H3" s="490"/>
      <c r="I3" s="494" t="s">
        <v>235</v>
      </c>
      <c r="J3" s="495"/>
      <c r="K3" s="495"/>
      <c r="L3" s="37"/>
      <c r="M3" s="37"/>
      <c r="N3" s="37"/>
      <c r="O3" s="37"/>
    </row>
    <row r="4" spans="1:15">
      <c r="A4" s="487"/>
      <c r="B4" s="487"/>
      <c r="C4" s="487"/>
      <c r="D4" s="487"/>
      <c r="E4" s="491"/>
      <c r="F4" s="492"/>
      <c r="G4" s="492"/>
      <c r="H4" s="493"/>
      <c r="I4" s="67" t="s">
        <v>236</v>
      </c>
      <c r="J4" s="68" t="s">
        <v>237</v>
      </c>
      <c r="K4" s="68" t="s">
        <v>238</v>
      </c>
      <c r="L4" s="37"/>
      <c r="M4" s="37"/>
      <c r="N4" s="37"/>
      <c r="O4" s="37"/>
    </row>
    <row r="5" spans="1:15">
      <c r="A5" s="514" t="s">
        <v>266</v>
      </c>
      <c r="B5" s="478" t="s">
        <v>220</v>
      </c>
      <c r="C5" s="552">
        <v>9</v>
      </c>
      <c r="D5" s="500" t="s">
        <v>72</v>
      </c>
      <c r="E5" s="546" t="s">
        <v>91</v>
      </c>
      <c r="F5" s="547"/>
      <c r="G5" s="481" t="s">
        <v>176</v>
      </c>
      <c r="H5" s="506"/>
      <c r="I5" s="563">
        <v>1</v>
      </c>
      <c r="J5" s="564"/>
      <c r="K5" s="565"/>
      <c r="L5" s="37"/>
      <c r="M5" s="37"/>
      <c r="N5" s="37"/>
      <c r="O5" s="37"/>
    </row>
    <row r="6" spans="1:15">
      <c r="A6" s="501"/>
      <c r="B6" s="479"/>
      <c r="C6" s="553"/>
      <c r="D6" s="501"/>
      <c r="E6" s="550"/>
      <c r="F6" s="551"/>
      <c r="G6" s="481" t="s">
        <v>175</v>
      </c>
      <c r="H6" s="506"/>
      <c r="I6" s="563">
        <v>2.15</v>
      </c>
      <c r="J6" s="564"/>
      <c r="K6" s="565"/>
      <c r="L6" s="37"/>
      <c r="M6" s="37"/>
      <c r="N6" s="37"/>
      <c r="O6" s="37"/>
    </row>
    <row r="7" spans="1:15">
      <c r="A7" s="501"/>
      <c r="B7" s="479"/>
      <c r="C7" s="553"/>
      <c r="D7" s="501"/>
      <c r="E7" s="546" t="s">
        <v>177</v>
      </c>
      <c r="F7" s="547"/>
      <c r="G7" s="481" t="s">
        <v>176</v>
      </c>
      <c r="H7" s="506"/>
      <c r="I7" s="563">
        <v>3.78</v>
      </c>
      <c r="J7" s="564"/>
      <c r="K7" s="565"/>
      <c r="L7" s="37"/>
      <c r="M7" s="37"/>
      <c r="N7" s="37"/>
      <c r="O7" s="37"/>
    </row>
    <row r="8" spans="1:15">
      <c r="A8" s="502"/>
      <c r="B8" s="480"/>
      <c r="C8" s="554"/>
      <c r="D8" s="502"/>
      <c r="E8" s="550"/>
      <c r="F8" s="551"/>
      <c r="G8" s="481" t="s">
        <v>175</v>
      </c>
      <c r="H8" s="506"/>
      <c r="I8" s="563">
        <v>6.68</v>
      </c>
      <c r="J8" s="564"/>
      <c r="K8" s="565"/>
      <c r="L8" s="37"/>
      <c r="M8" s="37"/>
      <c r="N8" s="37"/>
      <c r="O8" s="37"/>
    </row>
    <row r="9" spans="1:15">
      <c r="A9" s="514" t="s">
        <v>267</v>
      </c>
      <c r="B9" s="478" t="s">
        <v>222</v>
      </c>
      <c r="C9" s="503">
        <v>7554</v>
      </c>
      <c r="D9" s="500" t="s">
        <v>72</v>
      </c>
      <c r="E9" s="546" t="s">
        <v>239</v>
      </c>
      <c r="F9" s="547"/>
      <c r="G9" s="481" t="s">
        <v>240</v>
      </c>
      <c r="H9" s="506"/>
      <c r="I9" s="563">
        <v>1</v>
      </c>
      <c r="J9" s="564"/>
      <c r="K9" s="565"/>
      <c r="L9" s="37"/>
      <c r="M9" s="37"/>
      <c r="N9" s="37"/>
      <c r="O9" s="37"/>
    </row>
    <row r="10" spans="1:15">
      <c r="A10" s="501"/>
      <c r="B10" s="479"/>
      <c r="C10" s="504"/>
      <c r="D10" s="501"/>
      <c r="E10" s="548"/>
      <c r="F10" s="549"/>
      <c r="G10" s="481" t="s">
        <v>241</v>
      </c>
      <c r="H10" s="506"/>
      <c r="I10" s="563">
        <v>1.24</v>
      </c>
      <c r="J10" s="564"/>
      <c r="K10" s="565"/>
      <c r="L10" s="37"/>
      <c r="M10" s="37"/>
      <c r="N10" s="37"/>
      <c r="O10" s="37"/>
    </row>
    <row r="11" spans="1:15">
      <c r="A11" s="501"/>
      <c r="B11" s="479"/>
      <c r="C11" s="504"/>
      <c r="D11" s="501"/>
      <c r="E11" s="550"/>
      <c r="F11" s="551"/>
      <c r="G11" s="481" t="s">
        <v>242</v>
      </c>
      <c r="H11" s="506"/>
      <c r="I11" s="563">
        <v>1.89</v>
      </c>
      <c r="J11" s="564"/>
      <c r="K11" s="565"/>
      <c r="L11" s="37"/>
      <c r="M11" s="37"/>
      <c r="N11" s="37"/>
      <c r="O11" s="37"/>
    </row>
    <row r="12" spans="1:15">
      <c r="A12" s="501"/>
      <c r="B12" s="479"/>
      <c r="C12" s="504"/>
      <c r="D12" s="501"/>
      <c r="E12" s="546" t="s">
        <v>243</v>
      </c>
      <c r="F12" s="547"/>
      <c r="G12" s="481" t="s">
        <v>240</v>
      </c>
      <c r="H12" s="506"/>
      <c r="I12" s="563">
        <v>1.89</v>
      </c>
      <c r="J12" s="564"/>
      <c r="K12" s="565"/>
      <c r="L12" s="37"/>
      <c r="M12" s="37"/>
      <c r="N12" s="37"/>
      <c r="O12" s="37"/>
    </row>
    <row r="13" spans="1:15">
      <c r="A13" s="501"/>
      <c r="B13" s="479"/>
      <c r="C13" s="504"/>
      <c r="D13" s="501"/>
      <c r="E13" s="548"/>
      <c r="F13" s="549"/>
      <c r="G13" s="481" t="s">
        <v>241</v>
      </c>
      <c r="H13" s="506"/>
      <c r="I13" s="563">
        <v>2.34</v>
      </c>
      <c r="J13" s="564"/>
      <c r="K13" s="565"/>
      <c r="L13" s="37"/>
      <c r="M13" s="37"/>
      <c r="N13" s="37"/>
      <c r="O13" s="37"/>
    </row>
    <row r="14" spans="1:15">
      <c r="A14" s="501"/>
      <c r="B14" s="479"/>
      <c r="C14" s="504"/>
      <c r="D14" s="501"/>
      <c r="E14" s="550"/>
      <c r="F14" s="551"/>
      <c r="G14" s="481" t="s">
        <v>242</v>
      </c>
      <c r="H14" s="506"/>
      <c r="I14" s="563">
        <v>3.43</v>
      </c>
      <c r="J14" s="564"/>
      <c r="K14" s="565"/>
      <c r="L14" s="37"/>
      <c r="M14" s="37"/>
      <c r="N14" s="37"/>
      <c r="O14" s="37"/>
    </row>
    <row r="15" spans="1:15">
      <c r="A15" s="501"/>
      <c r="B15" s="479"/>
      <c r="C15" s="504"/>
      <c r="D15" s="501"/>
      <c r="E15" s="546" t="s">
        <v>244</v>
      </c>
      <c r="F15" s="547"/>
      <c r="G15" s="481" t="s">
        <v>240</v>
      </c>
      <c r="H15" s="506"/>
      <c r="I15" s="563">
        <v>2.31</v>
      </c>
      <c r="J15" s="564"/>
      <c r="K15" s="565"/>
      <c r="L15" s="37"/>
      <c r="M15" s="37"/>
      <c r="N15" s="37"/>
      <c r="O15" s="37"/>
    </row>
    <row r="16" spans="1:15">
      <c r="A16" s="501"/>
      <c r="B16" s="479"/>
      <c r="C16" s="504"/>
      <c r="D16" s="501"/>
      <c r="E16" s="548"/>
      <c r="F16" s="549"/>
      <c r="G16" s="481" t="s">
        <v>241</v>
      </c>
      <c r="H16" s="506"/>
      <c r="I16" s="563">
        <v>2.84</v>
      </c>
      <c r="J16" s="564"/>
      <c r="K16" s="565"/>
      <c r="L16" s="37"/>
      <c r="M16" s="37"/>
      <c r="N16" s="37"/>
      <c r="O16" s="37"/>
    </row>
    <row r="17" spans="1:15">
      <c r="A17" s="502"/>
      <c r="B17" s="480"/>
      <c r="C17" s="505"/>
      <c r="D17" s="502"/>
      <c r="E17" s="550"/>
      <c r="F17" s="551"/>
      <c r="G17" s="481" t="s">
        <v>242</v>
      </c>
      <c r="H17" s="506"/>
      <c r="I17" s="563">
        <v>4.09</v>
      </c>
      <c r="J17" s="564"/>
      <c r="K17" s="565"/>
      <c r="L17" s="37"/>
      <c r="M17" s="37"/>
      <c r="N17" s="37"/>
      <c r="O17" s="37"/>
    </row>
    <row r="18" spans="1:15">
      <c r="A18" s="514" t="s">
        <v>268</v>
      </c>
      <c r="B18" s="478" t="s">
        <v>103</v>
      </c>
      <c r="C18" s="503">
        <v>1638</v>
      </c>
      <c r="D18" s="500" t="s">
        <v>72</v>
      </c>
      <c r="E18" s="546" t="s">
        <v>307</v>
      </c>
      <c r="F18" s="547"/>
      <c r="G18" s="39" t="s">
        <v>246</v>
      </c>
      <c r="H18" s="70" t="s">
        <v>106</v>
      </c>
      <c r="I18" s="563">
        <v>1</v>
      </c>
      <c r="J18" s="564"/>
      <c r="K18" s="565"/>
    </row>
    <row r="19" spans="1:15">
      <c r="A19" s="501"/>
      <c r="B19" s="479"/>
      <c r="C19" s="504"/>
      <c r="D19" s="501"/>
      <c r="E19" s="550"/>
      <c r="F19" s="551"/>
      <c r="G19" s="39" t="s">
        <v>247</v>
      </c>
      <c r="H19" s="70" t="s">
        <v>106</v>
      </c>
      <c r="I19" s="563">
        <v>3.54</v>
      </c>
      <c r="J19" s="564"/>
      <c r="K19" s="565"/>
    </row>
    <row r="20" spans="1:15">
      <c r="A20" s="501"/>
      <c r="B20" s="479"/>
      <c r="C20" s="504"/>
      <c r="D20" s="501"/>
      <c r="E20" s="546" t="s">
        <v>308</v>
      </c>
      <c r="F20" s="547"/>
      <c r="G20" s="478" t="s">
        <v>246</v>
      </c>
      <c r="H20" s="70" t="s">
        <v>106</v>
      </c>
      <c r="I20" s="563">
        <v>1.1299999999999999</v>
      </c>
      <c r="J20" s="564"/>
      <c r="K20" s="565"/>
    </row>
    <row r="21" spans="1:15">
      <c r="A21" s="501"/>
      <c r="B21" s="479"/>
      <c r="C21" s="504"/>
      <c r="D21" s="501"/>
      <c r="E21" s="548"/>
      <c r="F21" s="549"/>
      <c r="G21" s="480"/>
      <c r="H21" s="70" t="s">
        <v>108</v>
      </c>
      <c r="I21" s="563">
        <v>1.6</v>
      </c>
      <c r="J21" s="564"/>
      <c r="K21" s="565"/>
    </row>
    <row r="22" spans="1:15">
      <c r="A22" s="501"/>
      <c r="B22" s="479"/>
      <c r="C22" s="504"/>
      <c r="D22" s="501"/>
      <c r="E22" s="548"/>
      <c r="F22" s="549"/>
      <c r="G22" s="478" t="s">
        <v>247</v>
      </c>
      <c r="H22" s="70" t="s">
        <v>108</v>
      </c>
      <c r="I22" s="563">
        <v>6.14</v>
      </c>
      <c r="J22" s="564"/>
      <c r="K22" s="565"/>
    </row>
    <row r="23" spans="1:15">
      <c r="A23" s="501"/>
      <c r="B23" s="479"/>
      <c r="C23" s="504"/>
      <c r="D23" s="502"/>
      <c r="E23" s="550"/>
      <c r="F23" s="551"/>
      <c r="G23" s="480"/>
      <c r="H23" s="70" t="s">
        <v>108</v>
      </c>
      <c r="I23" s="563">
        <v>8.7200000000000006</v>
      </c>
      <c r="J23" s="564"/>
      <c r="K23" s="565"/>
    </row>
    <row r="24" spans="1:15">
      <c r="A24" s="501"/>
      <c r="B24" s="479"/>
      <c r="C24" s="504"/>
      <c r="D24" s="500" t="s">
        <v>64</v>
      </c>
      <c r="E24" s="546" t="s">
        <v>309</v>
      </c>
      <c r="F24" s="547"/>
      <c r="G24" s="478" t="s">
        <v>246</v>
      </c>
      <c r="H24" s="70" t="s">
        <v>106</v>
      </c>
      <c r="I24" s="563">
        <v>3.93</v>
      </c>
      <c r="J24" s="564"/>
      <c r="K24" s="565"/>
    </row>
    <row r="25" spans="1:15">
      <c r="A25" s="501"/>
      <c r="B25" s="479"/>
      <c r="C25" s="504"/>
      <c r="D25" s="501"/>
      <c r="E25" s="548"/>
      <c r="F25" s="549"/>
      <c r="G25" s="480"/>
      <c r="H25" s="70" t="s">
        <v>108</v>
      </c>
      <c r="I25" s="563">
        <v>5.58</v>
      </c>
      <c r="J25" s="564"/>
      <c r="K25" s="565"/>
    </row>
    <row r="26" spans="1:15">
      <c r="A26" s="501"/>
      <c r="B26" s="479"/>
      <c r="C26" s="504"/>
      <c r="D26" s="501"/>
      <c r="E26" s="548"/>
      <c r="F26" s="549"/>
      <c r="G26" s="478" t="s">
        <v>247</v>
      </c>
      <c r="H26" s="70" t="s">
        <v>106</v>
      </c>
      <c r="I26" s="563">
        <v>8.77</v>
      </c>
      <c r="J26" s="564"/>
      <c r="K26" s="565"/>
    </row>
    <row r="27" spans="1:15">
      <c r="A27" s="502"/>
      <c r="B27" s="480"/>
      <c r="C27" s="505"/>
      <c r="D27" s="502"/>
      <c r="E27" s="550"/>
      <c r="F27" s="551"/>
      <c r="G27" s="480"/>
      <c r="H27" s="70" t="s">
        <v>108</v>
      </c>
      <c r="I27" s="563">
        <v>12.45</v>
      </c>
      <c r="J27" s="564"/>
      <c r="K27" s="565"/>
    </row>
    <row r="28" spans="1:15">
      <c r="A28" s="514" t="s">
        <v>269</v>
      </c>
      <c r="B28" s="478" t="s">
        <v>110</v>
      </c>
      <c r="C28" s="503">
        <v>2216</v>
      </c>
      <c r="D28" s="500" t="s">
        <v>72</v>
      </c>
      <c r="E28" s="546" t="s">
        <v>104</v>
      </c>
      <c r="F28" s="547"/>
      <c r="G28" s="481" t="s">
        <v>111</v>
      </c>
      <c r="H28" s="506"/>
      <c r="I28" s="71">
        <v>1</v>
      </c>
      <c r="J28" s="71">
        <v>1.84</v>
      </c>
      <c r="K28" s="71">
        <v>2.57</v>
      </c>
    </row>
    <row r="29" spans="1:15">
      <c r="A29" s="501"/>
      <c r="B29" s="479"/>
      <c r="C29" s="504"/>
      <c r="D29" s="501"/>
      <c r="E29" s="550"/>
      <c r="F29" s="551"/>
      <c r="G29" s="481" t="s">
        <v>112</v>
      </c>
      <c r="H29" s="506"/>
      <c r="I29" s="71">
        <v>2.31</v>
      </c>
      <c r="J29" s="71">
        <v>4.25</v>
      </c>
      <c r="K29" s="71">
        <v>5.94</v>
      </c>
    </row>
    <row r="30" spans="1:15">
      <c r="A30" s="501"/>
      <c r="B30" s="479"/>
      <c r="C30" s="504"/>
      <c r="D30" s="501"/>
      <c r="E30" s="481" t="s">
        <v>113</v>
      </c>
      <c r="F30" s="506"/>
      <c r="G30" s="506"/>
      <c r="H30" s="506"/>
      <c r="I30" s="71">
        <v>9.58</v>
      </c>
      <c r="J30" s="71">
        <v>17.63</v>
      </c>
      <c r="K30" s="71">
        <v>24.62</v>
      </c>
    </row>
    <row r="31" spans="1:15">
      <c r="A31" s="502"/>
      <c r="B31" s="480"/>
      <c r="C31" s="505"/>
      <c r="D31" s="502"/>
      <c r="E31" s="481" t="s">
        <v>109</v>
      </c>
      <c r="F31" s="506"/>
      <c r="G31" s="506"/>
      <c r="H31" s="506"/>
      <c r="I31" s="71">
        <v>14.16</v>
      </c>
      <c r="J31" s="71">
        <v>26.05</v>
      </c>
      <c r="K31" s="71">
        <v>36.39</v>
      </c>
    </row>
    <row r="32" spans="1:15">
      <c r="A32" s="514" t="s">
        <v>270</v>
      </c>
      <c r="B32" s="478" t="s">
        <v>250</v>
      </c>
      <c r="C32" s="507">
        <v>39</v>
      </c>
      <c r="D32" s="500" t="s">
        <v>310</v>
      </c>
      <c r="E32" s="481" t="s">
        <v>117</v>
      </c>
      <c r="F32" s="506"/>
      <c r="G32" s="506"/>
      <c r="H32" s="506"/>
      <c r="I32" s="71">
        <v>0.6</v>
      </c>
      <c r="J32" s="71">
        <v>0.79</v>
      </c>
      <c r="K32" s="71">
        <v>0.97</v>
      </c>
    </row>
    <row r="33" spans="1:11">
      <c r="A33" s="501"/>
      <c r="B33" s="479"/>
      <c r="C33" s="508"/>
      <c r="D33" s="501"/>
      <c r="E33" s="481" t="s">
        <v>104</v>
      </c>
      <c r="F33" s="506"/>
      <c r="G33" s="506"/>
      <c r="H33" s="506"/>
      <c r="I33" s="71">
        <v>1</v>
      </c>
      <c r="J33" s="71">
        <v>1.32</v>
      </c>
      <c r="K33" s="71">
        <v>1.61</v>
      </c>
    </row>
    <row r="34" spans="1:11">
      <c r="A34" s="502"/>
      <c r="B34" s="480"/>
      <c r="C34" s="509"/>
      <c r="D34" s="502"/>
      <c r="E34" s="481" t="s">
        <v>113</v>
      </c>
      <c r="F34" s="506"/>
      <c r="G34" s="506"/>
      <c r="H34" s="506"/>
      <c r="I34" s="71">
        <v>1.7</v>
      </c>
      <c r="J34" s="71">
        <v>2.2400000000000002</v>
      </c>
      <c r="K34" s="71">
        <v>2.74</v>
      </c>
    </row>
    <row r="35" spans="1:11">
      <c r="A35" s="42" t="s">
        <v>271</v>
      </c>
      <c r="B35" s="39" t="s">
        <v>124</v>
      </c>
      <c r="C35" s="72">
        <v>3031</v>
      </c>
      <c r="D35" s="44" t="s">
        <v>72</v>
      </c>
      <c r="E35" s="481" t="s">
        <v>174</v>
      </c>
      <c r="F35" s="506"/>
      <c r="G35" s="506"/>
      <c r="H35" s="506"/>
      <c r="I35" s="563">
        <v>1</v>
      </c>
      <c r="J35" s="564"/>
      <c r="K35" s="565"/>
    </row>
    <row r="36" spans="1:11">
      <c r="A36" s="42" t="s">
        <v>272</v>
      </c>
      <c r="B36" s="39" t="s">
        <v>129</v>
      </c>
      <c r="C36" s="43">
        <v>842</v>
      </c>
      <c r="D36" s="44" t="s">
        <v>72</v>
      </c>
      <c r="E36" s="481" t="s">
        <v>174</v>
      </c>
      <c r="F36" s="506"/>
      <c r="G36" s="506"/>
      <c r="H36" s="506"/>
      <c r="I36" s="563">
        <v>1</v>
      </c>
      <c r="J36" s="564"/>
      <c r="K36" s="565"/>
    </row>
    <row r="37" spans="1:11">
      <c r="A37" s="42" t="s">
        <v>273</v>
      </c>
      <c r="B37" s="39" t="s">
        <v>133</v>
      </c>
      <c r="C37" s="72">
        <v>2441</v>
      </c>
      <c r="D37" s="44" t="s">
        <v>72</v>
      </c>
      <c r="E37" s="481" t="s">
        <v>174</v>
      </c>
      <c r="F37" s="506"/>
      <c r="G37" s="506"/>
      <c r="H37" s="506"/>
      <c r="I37" s="71">
        <v>1</v>
      </c>
      <c r="J37" s="71">
        <v>1.97</v>
      </c>
      <c r="K37" s="71">
        <v>2.92</v>
      </c>
    </row>
    <row r="38" spans="1:11">
      <c r="A38" s="514" t="s">
        <v>274</v>
      </c>
      <c r="B38" s="478" t="s">
        <v>134</v>
      </c>
      <c r="C38" s="510">
        <v>7353</v>
      </c>
      <c r="D38" s="500" t="s">
        <v>72</v>
      </c>
      <c r="E38" s="555" t="s">
        <v>311</v>
      </c>
      <c r="F38" s="555" t="s">
        <v>194</v>
      </c>
      <c r="G38" s="558" t="s">
        <v>312</v>
      </c>
      <c r="H38" s="559"/>
      <c r="I38" s="560">
        <v>1</v>
      </c>
      <c r="J38" s="561"/>
      <c r="K38" s="562"/>
    </row>
    <row r="39" spans="1:11">
      <c r="A39" s="501"/>
      <c r="B39" s="479"/>
      <c r="C39" s="511"/>
      <c r="D39" s="501"/>
      <c r="E39" s="556"/>
      <c r="F39" s="557"/>
      <c r="G39" s="558" t="s">
        <v>313</v>
      </c>
      <c r="H39" s="559"/>
      <c r="I39" s="560">
        <v>1.32</v>
      </c>
      <c r="J39" s="561"/>
      <c r="K39" s="562"/>
    </row>
    <row r="40" spans="1:11">
      <c r="A40" s="501"/>
      <c r="B40" s="479"/>
      <c r="C40" s="511"/>
      <c r="D40" s="501"/>
      <c r="E40" s="556"/>
      <c r="F40" s="555" t="s">
        <v>193</v>
      </c>
      <c r="G40" s="558" t="s">
        <v>312</v>
      </c>
      <c r="H40" s="559"/>
      <c r="I40" s="560">
        <v>1.53</v>
      </c>
      <c r="J40" s="561"/>
      <c r="K40" s="562"/>
    </row>
    <row r="41" spans="1:11">
      <c r="A41" s="501"/>
      <c r="B41" s="479"/>
      <c r="C41" s="511"/>
      <c r="D41" s="501"/>
      <c r="E41" s="557"/>
      <c r="F41" s="557"/>
      <c r="G41" s="558" t="s">
        <v>313</v>
      </c>
      <c r="H41" s="559"/>
      <c r="I41" s="560">
        <v>2.02</v>
      </c>
      <c r="J41" s="561"/>
      <c r="K41" s="562"/>
    </row>
    <row r="42" spans="1:11">
      <c r="A42" s="501"/>
      <c r="B42" s="479"/>
      <c r="C42" s="511"/>
      <c r="D42" s="501"/>
      <c r="E42" s="555" t="s">
        <v>314</v>
      </c>
      <c r="F42" s="555" t="s">
        <v>194</v>
      </c>
      <c r="G42" s="558" t="s">
        <v>312</v>
      </c>
      <c r="H42" s="559"/>
      <c r="I42" s="560">
        <v>1.47</v>
      </c>
      <c r="J42" s="561"/>
      <c r="K42" s="562"/>
    </row>
    <row r="43" spans="1:11">
      <c r="A43" s="501"/>
      <c r="B43" s="479"/>
      <c r="C43" s="511"/>
      <c r="D43" s="501"/>
      <c r="E43" s="556"/>
      <c r="F43" s="557"/>
      <c r="G43" s="558" t="s">
        <v>313</v>
      </c>
      <c r="H43" s="559"/>
      <c r="I43" s="560">
        <v>1.94</v>
      </c>
      <c r="J43" s="561"/>
      <c r="K43" s="562"/>
    </row>
    <row r="44" spans="1:11">
      <c r="A44" s="501"/>
      <c r="B44" s="479"/>
      <c r="C44" s="511"/>
      <c r="D44" s="501"/>
      <c r="E44" s="556"/>
      <c r="F44" s="555" t="s">
        <v>193</v>
      </c>
      <c r="G44" s="558" t="s">
        <v>312</v>
      </c>
      <c r="H44" s="559"/>
      <c r="I44" s="560">
        <v>3.18</v>
      </c>
      <c r="J44" s="561"/>
      <c r="K44" s="562"/>
    </row>
    <row r="45" spans="1:11">
      <c r="A45" s="502"/>
      <c r="B45" s="480"/>
      <c r="C45" s="512"/>
      <c r="D45" s="502"/>
      <c r="E45" s="557"/>
      <c r="F45" s="557"/>
      <c r="G45" s="558" t="s">
        <v>313</v>
      </c>
      <c r="H45" s="559"/>
      <c r="I45" s="560">
        <v>4.2</v>
      </c>
      <c r="J45" s="561"/>
      <c r="K45" s="562"/>
    </row>
    <row r="46" spans="1:11">
      <c r="A46" s="514" t="s">
        <v>275</v>
      </c>
      <c r="B46" s="478" t="s">
        <v>315</v>
      </c>
      <c r="C46" s="510">
        <v>21792</v>
      </c>
      <c r="D46" s="500" t="s">
        <v>72</v>
      </c>
      <c r="E46" s="555" t="s">
        <v>311</v>
      </c>
      <c r="F46" s="555" t="s">
        <v>194</v>
      </c>
      <c r="G46" s="558" t="s">
        <v>312</v>
      </c>
      <c r="H46" s="559"/>
      <c r="I46" s="73">
        <v>1</v>
      </c>
      <c r="J46" s="73">
        <v>1.81</v>
      </c>
      <c r="K46" s="73">
        <v>2.5099999999999998</v>
      </c>
    </row>
    <row r="47" spans="1:11">
      <c r="A47" s="501"/>
      <c r="B47" s="479"/>
      <c r="C47" s="511"/>
      <c r="D47" s="501"/>
      <c r="E47" s="556"/>
      <c r="F47" s="557"/>
      <c r="G47" s="558" t="s">
        <v>313</v>
      </c>
      <c r="H47" s="559"/>
      <c r="I47" s="73">
        <v>1.33</v>
      </c>
      <c r="J47" s="73">
        <v>2.41</v>
      </c>
      <c r="K47" s="73">
        <v>3.34</v>
      </c>
    </row>
    <row r="48" spans="1:11">
      <c r="A48" s="501"/>
      <c r="B48" s="479"/>
      <c r="C48" s="511"/>
      <c r="D48" s="501"/>
      <c r="E48" s="556"/>
      <c r="F48" s="555" t="s">
        <v>193</v>
      </c>
      <c r="G48" s="558" t="s">
        <v>312</v>
      </c>
      <c r="H48" s="559"/>
      <c r="I48" s="73">
        <v>1.81</v>
      </c>
      <c r="J48" s="73">
        <v>3.28</v>
      </c>
      <c r="K48" s="73">
        <v>4.54</v>
      </c>
    </row>
    <row r="49" spans="1:11">
      <c r="A49" s="501"/>
      <c r="B49" s="479"/>
      <c r="C49" s="511"/>
      <c r="D49" s="501"/>
      <c r="E49" s="557"/>
      <c r="F49" s="557"/>
      <c r="G49" s="558" t="s">
        <v>313</v>
      </c>
      <c r="H49" s="559"/>
      <c r="I49" s="73">
        <v>2.41</v>
      </c>
      <c r="J49" s="73">
        <v>4.3600000000000003</v>
      </c>
      <c r="K49" s="73">
        <v>6.04</v>
      </c>
    </row>
    <row r="50" spans="1:11">
      <c r="A50" s="501"/>
      <c r="B50" s="479"/>
      <c r="C50" s="511"/>
      <c r="D50" s="501"/>
      <c r="E50" s="555" t="s">
        <v>314</v>
      </c>
      <c r="F50" s="555" t="s">
        <v>194</v>
      </c>
      <c r="G50" s="558" t="s">
        <v>312</v>
      </c>
      <c r="H50" s="559"/>
      <c r="I50" s="73">
        <v>1.6</v>
      </c>
      <c r="J50" s="73">
        <v>2.9</v>
      </c>
      <c r="K50" s="73">
        <v>4.0199999999999996</v>
      </c>
    </row>
    <row r="51" spans="1:11">
      <c r="A51" s="501"/>
      <c r="B51" s="479"/>
      <c r="C51" s="511"/>
      <c r="D51" s="501"/>
      <c r="E51" s="556"/>
      <c r="F51" s="557"/>
      <c r="G51" s="558" t="s">
        <v>313</v>
      </c>
      <c r="H51" s="559"/>
      <c r="I51" s="73">
        <v>2.13</v>
      </c>
      <c r="J51" s="73">
        <v>3.85</v>
      </c>
      <c r="K51" s="73">
        <v>5.34</v>
      </c>
    </row>
    <row r="52" spans="1:11">
      <c r="A52" s="501"/>
      <c r="B52" s="479"/>
      <c r="C52" s="511"/>
      <c r="D52" s="501"/>
      <c r="E52" s="556"/>
      <c r="F52" s="555" t="s">
        <v>193</v>
      </c>
      <c r="G52" s="558" t="s">
        <v>312</v>
      </c>
      <c r="H52" s="559"/>
      <c r="I52" s="73">
        <v>2.58</v>
      </c>
      <c r="J52" s="73">
        <v>4.67</v>
      </c>
      <c r="K52" s="73">
        <v>6.48</v>
      </c>
    </row>
    <row r="53" spans="1:11">
      <c r="A53" s="502"/>
      <c r="B53" s="480"/>
      <c r="C53" s="512"/>
      <c r="D53" s="502"/>
      <c r="E53" s="557"/>
      <c r="F53" s="557"/>
      <c r="G53" s="558" t="s">
        <v>313</v>
      </c>
      <c r="H53" s="559"/>
      <c r="I53" s="73">
        <v>3.43</v>
      </c>
      <c r="J53" s="73">
        <v>6.21</v>
      </c>
      <c r="K53" s="73">
        <v>8.61</v>
      </c>
    </row>
    <row r="54" spans="1:11">
      <c r="A54" s="514" t="s">
        <v>276</v>
      </c>
      <c r="B54" s="478" t="s">
        <v>316</v>
      </c>
      <c r="C54" s="510">
        <v>16052</v>
      </c>
      <c r="D54" s="500" t="s">
        <v>72</v>
      </c>
      <c r="E54" s="555" t="s">
        <v>311</v>
      </c>
      <c r="F54" s="555" t="s">
        <v>194</v>
      </c>
      <c r="G54" s="558" t="s">
        <v>312</v>
      </c>
      <c r="H54" s="559"/>
      <c r="I54" s="73">
        <v>1</v>
      </c>
      <c r="J54" s="73">
        <v>1.77</v>
      </c>
      <c r="K54" s="73">
        <v>2.5099999999999998</v>
      </c>
    </row>
    <row r="55" spans="1:11">
      <c r="A55" s="501"/>
      <c r="B55" s="479"/>
      <c r="C55" s="511"/>
      <c r="D55" s="501"/>
      <c r="E55" s="556"/>
      <c r="F55" s="557"/>
      <c r="G55" s="558" t="s">
        <v>313</v>
      </c>
      <c r="H55" s="559"/>
      <c r="I55" s="73">
        <v>1.3</v>
      </c>
      <c r="J55" s="73">
        <v>2.2999999999999998</v>
      </c>
      <c r="K55" s="73">
        <v>3.26</v>
      </c>
    </row>
    <row r="56" spans="1:11">
      <c r="A56" s="501"/>
      <c r="B56" s="479"/>
      <c r="C56" s="511"/>
      <c r="D56" s="501"/>
      <c r="E56" s="556"/>
      <c r="F56" s="555" t="s">
        <v>193</v>
      </c>
      <c r="G56" s="558" t="s">
        <v>312</v>
      </c>
      <c r="H56" s="559"/>
      <c r="I56" s="73">
        <v>1.66</v>
      </c>
      <c r="J56" s="73">
        <v>2.94</v>
      </c>
      <c r="K56" s="73">
        <v>4.17</v>
      </c>
    </row>
    <row r="57" spans="1:11">
      <c r="A57" s="501"/>
      <c r="B57" s="479"/>
      <c r="C57" s="511"/>
      <c r="D57" s="501"/>
      <c r="E57" s="557"/>
      <c r="F57" s="557"/>
      <c r="G57" s="558" t="s">
        <v>313</v>
      </c>
      <c r="H57" s="559"/>
      <c r="I57" s="73">
        <v>2.16</v>
      </c>
      <c r="J57" s="73">
        <v>3.82</v>
      </c>
      <c r="K57" s="73">
        <v>5.42</v>
      </c>
    </row>
    <row r="58" spans="1:11">
      <c r="A58" s="501"/>
      <c r="B58" s="479"/>
      <c r="C58" s="511"/>
      <c r="D58" s="501"/>
      <c r="E58" s="555" t="s">
        <v>314</v>
      </c>
      <c r="F58" s="555" t="s">
        <v>194</v>
      </c>
      <c r="G58" s="558" t="s">
        <v>312</v>
      </c>
      <c r="H58" s="559"/>
      <c r="I58" s="73">
        <v>1.67</v>
      </c>
      <c r="J58" s="73">
        <v>2.96</v>
      </c>
      <c r="K58" s="73">
        <v>4.1900000000000004</v>
      </c>
    </row>
    <row r="59" spans="1:11">
      <c r="A59" s="501"/>
      <c r="B59" s="479"/>
      <c r="C59" s="511"/>
      <c r="D59" s="501"/>
      <c r="E59" s="556"/>
      <c r="F59" s="557"/>
      <c r="G59" s="558" t="s">
        <v>313</v>
      </c>
      <c r="H59" s="559"/>
      <c r="I59" s="73">
        <v>2.17</v>
      </c>
      <c r="J59" s="73">
        <v>3.84</v>
      </c>
      <c r="K59" s="73">
        <v>5.45</v>
      </c>
    </row>
    <row r="60" spans="1:11">
      <c r="A60" s="501"/>
      <c r="B60" s="479"/>
      <c r="C60" s="511"/>
      <c r="D60" s="501"/>
      <c r="E60" s="556"/>
      <c r="F60" s="555" t="s">
        <v>193</v>
      </c>
      <c r="G60" s="558" t="s">
        <v>312</v>
      </c>
      <c r="H60" s="559"/>
      <c r="I60" s="73">
        <v>2.4</v>
      </c>
      <c r="J60" s="73">
        <v>4.25</v>
      </c>
      <c r="K60" s="73">
        <v>6.02</v>
      </c>
    </row>
    <row r="61" spans="1:11">
      <c r="A61" s="502"/>
      <c r="B61" s="480"/>
      <c r="C61" s="512"/>
      <c r="D61" s="502"/>
      <c r="E61" s="557"/>
      <c r="F61" s="557"/>
      <c r="G61" s="558" t="s">
        <v>313</v>
      </c>
      <c r="H61" s="559"/>
      <c r="I61" s="73">
        <v>3.12</v>
      </c>
      <c r="J61" s="73">
        <v>5.52</v>
      </c>
      <c r="K61" s="73">
        <v>7.83</v>
      </c>
    </row>
    <row r="62" spans="1:11">
      <c r="A62" s="514" t="s">
        <v>277</v>
      </c>
      <c r="B62" s="478" t="s">
        <v>140</v>
      </c>
      <c r="C62" s="503">
        <v>134</v>
      </c>
      <c r="D62" s="500" t="s">
        <v>72</v>
      </c>
      <c r="E62" s="558" t="s">
        <v>104</v>
      </c>
      <c r="F62" s="559"/>
      <c r="G62" s="559"/>
      <c r="H62" s="559"/>
      <c r="I62" s="560">
        <v>1</v>
      </c>
      <c r="J62" s="561"/>
      <c r="K62" s="562"/>
    </row>
    <row r="63" spans="1:11">
      <c r="A63" s="502"/>
      <c r="B63" s="480"/>
      <c r="C63" s="505"/>
      <c r="D63" s="502"/>
      <c r="E63" s="558" t="s">
        <v>113</v>
      </c>
      <c r="F63" s="559"/>
      <c r="G63" s="559"/>
      <c r="H63" s="559"/>
      <c r="I63" s="560">
        <v>1.5</v>
      </c>
      <c r="J63" s="561"/>
      <c r="K63" s="562"/>
    </row>
    <row r="64" spans="1:11">
      <c r="A64" s="514" t="s">
        <v>278</v>
      </c>
      <c r="B64" s="478" t="s">
        <v>141</v>
      </c>
      <c r="C64" s="503">
        <v>183</v>
      </c>
      <c r="D64" s="500" t="s">
        <v>72</v>
      </c>
      <c r="E64" s="558" t="s">
        <v>104</v>
      </c>
      <c r="F64" s="559"/>
      <c r="G64" s="559"/>
      <c r="H64" s="559"/>
      <c r="I64" s="73">
        <v>1</v>
      </c>
      <c r="J64" s="73">
        <v>1.73</v>
      </c>
      <c r="K64" s="73">
        <v>2.35</v>
      </c>
    </row>
    <row r="65" spans="1:11">
      <c r="A65" s="502"/>
      <c r="B65" s="480"/>
      <c r="C65" s="505"/>
      <c r="D65" s="502"/>
      <c r="E65" s="558" t="s">
        <v>113</v>
      </c>
      <c r="F65" s="559"/>
      <c r="G65" s="559"/>
      <c r="H65" s="559"/>
      <c r="I65" s="73">
        <v>1.56</v>
      </c>
      <c r="J65" s="73">
        <v>2.7</v>
      </c>
      <c r="K65" s="73">
        <v>3.67</v>
      </c>
    </row>
    <row r="66" spans="1:11">
      <c r="A66" s="514" t="s">
        <v>279</v>
      </c>
      <c r="B66" s="478" t="s">
        <v>317</v>
      </c>
      <c r="C66" s="507">
        <v>59</v>
      </c>
      <c r="D66" s="500" t="s">
        <v>310</v>
      </c>
      <c r="E66" s="558" t="s">
        <v>143</v>
      </c>
      <c r="F66" s="559"/>
      <c r="G66" s="559"/>
      <c r="H66" s="559"/>
      <c r="I66" s="560">
        <v>0.7</v>
      </c>
      <c r="J66" s="561"/>
      <c r="K66" s="562"/>
    </row>
    <row r="67" spans="1:11">
      <c r="A67" s="501"/>
      <c r="B67" s="479"/>
      <c r="C67" s="508"/>
      <c r="D67" s="501"/>
      <c r="E67" s="558" t="s">
        <v>144</v>
      </c>
      <c r="F67" s="559"/>
      <c r="G67" s="559"/>
      <c r="H67" s="559"/>
      <c r="I67" s="560">
        <v>1</v>
      </c>
      <c r="J67" s="561"/>
      <c r="K67" s="562"/>
    </row>
    <row r="68" spans="1:11">
      <c r="A68" s="502"/>
      <c r="B68" s="480"/>
      <c r="C68" s="509"/>
      <c r="D68" s="502"/>
      <c r="E68" s="558" t="s">
        <v>145</v>
      </c>
      <c r="F68" s="559"/>
      <c r="G68" s="559"/>
      <c r="H68" s="559"/>
      <c r="I68" s="560">
        <v>1.41</v>
      </c>
      <c r="J68" s="561"/>
      <c r="K68" s="562"/>
    </row>
  </sheetData>
  <mergeCells count="175">
    <mergeCell ref="A62:A63"/>
    <mergeCell ref="A64:A65"/>
    <mergeCell ref="A66:A68"/>
    <mergeCell ref="A1:K1"/>
    <mergeCell ref="A3:A4"/>
    <mergeCell ref="A5:A8"/>
    <mergeCell ref="A9:A17"/>
    <mergeCell ref="A18:A27"/>
    <mergeCell ref="A28:A31"/>
    <mergeCell ref="A32:A34"/>
    <mergeCell ref="A38:A45"/>
    <mergeCell ref="A46:A53"/>
    <mergeCell ref="A54:A61"/>
    <mergeCell ref="I68:K68"/>
    <mergeCell ref="I3:K3"/>
    <mergeCell ref="I44:K44"/>
    <mergeCell ref="I45:K45"/>
    <mergeCell ref="I62:K62"/>
    <mergeCell ref="I63:K63"/>
    <mergeCell ref="I66:K66"/>
    <mergeCell ref="I67:K67"/>
    <mergeCell ref="I26:K26"/>
    <mergeCell ref="I27:K27"/>
    <mergeCell ref="I17:K17"/>
    <mergeCell ref="I18:K18"/>
    <mergeCell ref="I19:K19"/>
    <mergeCell ref="I35:K35"/>
    <mergeCell ref="I36:K36"/>
    <mergeCell ref="I38:K38"/>
    <mergeCell ref="I39:K39"/>
    <mergeCell ref="I20:K20"/>
    <mergeCell ref="I21:K21"/>
    <mergeCell ref="I22:K22"/>
    <mergeCell ref="I23:K23"/>
    <mergeCell ref="I24:K24"/>
    <mergeCell ref="I25:K25"/>
    <mergeCell ref="I5:K5"/>
    <mergeCell ref="I6:K6"/>
    <mergeCell ref="I7:K7"/>
    <mergeCell ref="I8:K8"/>
    <mergeCell ref="I9:K9"/>
    <mergeCell ref="I10:K10"/>
    <mergeCell ref="I14:K14"/>
    <mergeCell ref="I15:K15"/>
    <mergeCell ref="I16:K16"/>
    <mergeCell ref="I11:K11"/>
    <mergeCell ref="I12:K12"/>
    <mergeCell ref="I13:K13"/>
    <mergeCell ref="D66:D68"/>
    <mergeCell ref="E66:H66"/>
    <mergeCell ref="E67:H67"/>
    <mergeCell ref="E68:H68"/>
    <mergeCell ref="B64:B65"/>
    <mergeCell ref="C64:C65"/>
    <mergeCell ref="D64:D65"/>
    <mergeCell ref="E64:H64"/>
    <mergeCell ref="E65:H65"/>
    <mergeCell ref="B66:B68"/>
    <mergeCell ref="C66:C68"/>
    <mergeCell ref="B62:B63"/>
    <mergeCell ref="C62:C63"/>
    <mergeCell ref="D62:D63"/>
    <mergeCell ref="E62:H62"/>
    <mergeCell ref="E63:H63"/>
    <mergeCell ref="B54:B61"/>
    <mergeCell ref="C54:C61"/>
    <mergeCell ref="D54:D61"/>
    <mergeCell ref="F56:F57"/>
    <mergeCell ref="G57:H57"/>
    <mergeCell ref="E58:E61"/>
    <mergeCell ref="F58:F59"/>
    <mergeCell ref="G58:H58"/>
    <mergeCell ref="G59:H59"/>
    <mergeCell ref="F60:F61"/>
    <mergeCell ref="E54:E57"/>
    <mergeCell ref="F54:F55"/>
    <mergeCell ref="G54:H54"/>
    <mergeCell ref="G55:H55"/>
    <mergeCell ref="G61:H61"/>
    <mergeCell ref="G56:H56"/>
    <mergeCell ref="G60:H60"/>
    <mergeCell ref="B46:B53"/>
    <mergeCell ref="C46:C53"/>
    <mergeCell ref="D46:D53"/>
    <mergeCell ref="E46:E49"/>
    <mergeCell ref="F46:F47"/>
    <mergeCell ref="G46:H46"/>
    <mergeCell ref="E50:E53"/>
    <mergeCell ref="F50:F51"/>
    <mergeCell ref="G50:H50"/>
    <mergeCell ref="G47:H47"/>
    <mergeCell ref="G51:H51"/>
    <mergeCell ref="F52:F53"/>
    <mergeCell ref="G52:H52"/>
    <mergeCell ref="G53:H53"/>
    <mergeCell ref="F48:F49"/>
    <mergeCell ref="G48:H48"/>
    <mergeCell ref="G49:H49"/>
    <mergeCell ref="I40:K40"/>
    <mergeCell ref="I41:K41"/>
    <mergeCell ref="E37:H37"/>
    <mergeCell ref="G43:H43"/>
    <mergeCell ref="F44:F45"/>
    <mergeCell ref="G44:H44"/>
    <mergeCell ref="G45:H45"/>
    <mergeCell ref="I42:K42"/>
    <mergeCell ref="I43:K43"/>
    <mergeCell ref="E36:H36"/>
    <mergeCell ref="B32:B34"/>
    <mergeCell ref="C32:C34"/>
    <mergeCell ref="D32:D34"/>
    <mergeCell ref="E32:H32"/>
    <mergeCell ref="E33:H33"/>
    <mergeCell ref="E34:H34"/>
    <mergeCell ref="B38:B45"/>
    <mergeCell ref="C38:C45"/>
    <mergeCell ref="D38:D45"/>
    <mergeCell ref="E38:E41"/>
    <mergeCell ref="F38:F39"/>
    <mergeCell ref="G38:H38"/>
    <mergeCell ref="G39:H39"/>
    <mergeCell ref="E42:E45"/>
    <mergeCell ref="F42:F43"/>
    <mergeCell ref="G42:H42"/>
    <mergeCell ref="F40:F41"/>
    <mergeCell ref="G40:H40"/>
    <mergeCell ref="G41:H41"/>
    <mergeCell ref="E30:H30"/>
    <mergeCell ref="E31:H31"/>
    <mergeCell ref="B28:B31"/>
    <mergeCell ref="C28:C31"/>
    <mergeCell ref="D28:D31"/>
    <mergeCell ref="E28:F29"/>
    <mergeCell ref="G28:H28"/>
    <mergeCell ref="G29:H29"/>
    <mergeCell ref="E35:H35"/>
    <mergeCell ref="E24:F27"/>
    <mergeCell ref="G24:G25"/>
    <mergeCell ref="G26:G27"/>
    <mergeCell ref="B18:B27"/>
    <mergeCell ref="C18:C27"/>
    <mergeCell ref="D18:D23"/>
    <mergeCell ref="E18:F19"/>
    <mergeCell ref="E20:F23"/>
    <mergeCell ref="G20:G21"/>
    <mergeCell ref="G22:G23"/>
    <mergeCell ref="D24:D27"/>
    <mergeCell ref="B3:B4"/>
    <mergeCell ref="C3:C4"/>
    <mergeCell ref="D3:D4"/>
    <mergeCell ref="B5:B8"/>
    <mergeCell ref="C5:C8"/>
    <mergeCell ref="E3:H4"/>
    <mergeCell ref="E5:F6"/>
    <mergeCell ref="G5:H5"/>
    <mergeCell ref="G6:H6"/>
    <mergeCell ref="E7:F8"/>
    <mergeCell ref="D5:D8"/>
    <mergeCell ref="G7:H7"/>
    <mergeCell ref="G8:H8"/>
    <mergeCell ref="E15:F17"/>
    <mergeCell ref="G15:H15"/>
    <mergeCell ref="B9:B17"/>
    <mergeCell ref="C9:C17"/>
    <mergeCell ref="D9:D17"/>
    <mergeCell ref="E9:F11"/>
    <mergeCell ref="G9:H9"/>
    <mergeCell ref="G10:H10"/>
    <mergeCell ref="G11:H11"/>
    <mergeCell ref="G16:H16"/>
    <mergeCell ref="G17:H17"/>
    <mergeCell ref="E12:F14"/>
    <mergeCell ref="G12:H12"/>
    <mergeCell ref="G13:H13"/>
    <mergeCell ref="G14:H14"/>
  </mergeCells>
  <phoneticPr fontId="1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selection activeCell="A4" sqref="A4:A5"/>
    </sheetView>
  </sheetViews>
  <sheetFormatPr defaultRowHeight="17.399999999999999"/>
  <sheetData>
    <row r="1" spans="1:15" ht="19.2">
      <c r="A1" s="30" t="s">
        <v>280</v>
      </c>
      <c r="B1" s="30"/>
      <c r="C1" s="30"/>
      <c r="D1" s="30"/>
      <c r="E1" s="30"/>
      <c r="F1" s="30"/>
      <c r="G1" s="30"/>
      <c r="H1" s="30"/>
      <c r="I1" s="46"/>
      <c r="J1" s="46"/>
      <c r="K1" s="46"/>
      <c r="L1" s="46"/>
      <c r="M1" s="46"/>
      <c r="N1" s="46"/>
      <c r="O1" s="46"/>
    </row>
    <row r="2" spans="1:15">
      <c r="A2" s="486" t="s">
        <v>179</v>
      </c>
      <c r="B2" s="486" t="s">
        <v>76</v>
      </c>
      <c r="C2" s="576" t="s">
        <v>318</v>
      </c>
      <c r="D2" s="488" t="s">
        <v>81</v>
      </c>
      <c r="E2" s="489"/>
      <c r="F2" s="490"/>
      <c r="G2" s="486" t="s">
        <v>205</v>
      </c>
      <c r="H2" s="486" t="s">
        <v>178</v>
      </c>
      <c r="I2" s="31"/>
      <c r="J2" s="31"/>
      <c r="K2" s="31"/>
      <c r="L2" s="31"/>
      <c r="M2" s="31"/>
      <c r="N2" s="31"/>
      <c r="O2" s="31"/>
    </row>
    <row r="3" spans="1:15">
      <c r="A3" s="487"/>
      <c r="B3" s="487"/>
      <c r="C3" s="577"/>
      <c r="D3" s="491"/>
      <c r="E3" s="492"/>
      <c r="F3" s="493"/>
      <c r="G3" s="487"/>
      <c r="H3" s="487"/>
      <c r="I3" s="31"/>
      <c r="J3" s="31"/>
      <c r="K3" s="31"/>
      <c r="L3" s="31"/>
      <c r="M3" s="31"/>
      <c r="N3" s="31"/>
      <c r="O3" s="31"/>
    </row>
    <row r="4" spans="1:15">
      <c r="A4" s="74" t="s">
        <v>281</v>
      </c>
      <c r="B4" s="75" t="s">
        <v>204</v>
      </c>
      <c r="C4" s="76">
        <v>60</v>
      </c>
      <c r="D4" s="569" t="s">
        <v>45</v>
      </c>
      <c r="E4" s="571"/>
      <c r="F4" s="570"/>
      <c r="G4" s="77">
        <v>1</v>
      </c>
      <c r="H4" s="75" t="s">
        <v>64</v>
      </c>
      <c r="I4" s="31"/>
      <c r="J4" s="31"/>
      <c r="K4" s="31"/>
      <c r="L4" s="31"/>
      <c r="M4" s="31"/>
      <c r="N4" s="31"/>
      <c r="O4" s="31"/>
    </row>
    <row r="5" spans="1:15">
      <c r="A5" s="74" t="s">
        <v>282</v>
      </c>
      <c r="B5" s="75" t="s">
        <v>203</v>
      </c>
      <c r="C5" s="76">
        <v>7.22</v>
      </c>
      <c r="D5" s="569" t="s">
        <v>45</v>
      </c>
      <c r="E5" s="571"/>
      <c r="F5" s="570"/>
      <c r="G5" s="77">
        <v>1</v>
      </c>
      <c r="H5" s="75" t="s">
        <v>64</v>
      </c>
      <c r="I5" s="31"/>
      <c r="J5" s="31"/>
      <c r="K5" s="31"/>
      <c r="L5" s="31"/>
      <c r="M5" s="31"/>
      <c r="N5" s="31"/>
      <c r="O5" s="31"/>
    </row>
    <row r="6" spans="1:15">
      <c r="A6" s="572" t="s">
        <v>283</v>
      </c>
      <c r="B6" s="567" t="s">
        <v>202</v>
      </c>
      <c r="C6" s="574">
        <v>74.81</v>
      </c>
      <c r="D6" s="567" t="s">
        <v>201</v>
      </c>
      <c r="E6" s="569" t="s">
        <v>117</v>
      </c>
      <c r="F6" s="570"/>
      <c r="G6" s="77">
        <v>1</v>
      </c>
      <c r="H6" s="567" t="s">
        <v>64</v>
      </c>
      <c r="I6" s="31"/>
      <c r="J6" s="31"/>
      <c r="K6" s="31"/>
      <c r="L6" s="31"/>
      <c r="M6" s="31"/>
      <c r="N6" s="31"/>
      <c r="O6" s="31"/>
    </row>
    <row r="7" spans="1:15">
      <c r="A7" s="573"/>
      <c r="B7" s="568"/>
      <c r="C7" s="575"/>
      <c r="D7" s="568"/>
      <c r="E7" s="569" t="s">
        <v>113</v>
      </c>
      <c r="F7" s="570"/>
      <c r="G7" s="77">
        <v>10.27</v>
      </c>
      <c r="H7" s="568"/>
      <c r="I7" s="31"/>
      <c r="J7" s="31"/>
      <c r="K7" s="31"/>
      <c r="L7" s="31"/>
      <c r="M7" s="31"/>
      <c r="N7" s="31"/>
      <c r="O7" s="31"/>
    </row>
    <row r="8" spans="1:15">
      <c r="A8" s="74" t="s">
        <v>284</v>
      </c>
      <c r="B8" s="75" t="s">
        <v>200</v>
      </c>
      <c r="C8" s="76">
        <v>10.039999999999999</v>
      </c>
      <c r="D8" s="569" t="s">
        <v>45</v>
      </c>
      <c r="E8" s="571"/>
      <c r="F8" s="570"/>
      <c r="G8" s="77">
        <v>1</v>
      </c>
      <c r="H8" s="75" t="s">
        <v>64</v>
      </c>
      <c r="I8" s="31"/>
      <c r="J8" s="31"/>
      <c r="K8" s="31"/>
      <c r="L8" s="31"/>
      <c r="M8" s="31"/>
      <c r="N8" s="31"/>
      <c r="O8" s="31"/>
    </row>
    <row r="9" spans="1:15">
      <c r="A9" s="74" t="s">
        <v>285</v>
      </c>
      <c r="B9" s="75" t="s">
        <v>199</v>
      </c>
      <c r="C9" s="76">
        <v>10.81</v>
      </c>
      <c r="D9" s="569" t="s">
        <v>45</v>
      </c>
      <c r="E9" s="571"/>
      <c r="F9" s="570"/>
      <c r="G9" s="77">
        <v>1</v>
      </c>
      <c r="H9" s="75" t="s">
        <v>64</v>
      </c>
      <c r="I9" s="31"/>
      <c r="J9" s="31"/>
      <c r="K9" s="31"/>
      <c r="L9" s="31"/>
      <c r="M9" s="31"/>
      <c r="N9" s="31"/>
      <c r="O9" s="31"/>
    </row>
    <row r="10" spans="1:15">
      <c r="A10" s="572" t="s">
        <v>286</v>
      </c>
      <c r="B10" s="567" t="s">
        <v>198</v>
      </c>
      <c r="C10" s="574" t="s">
        <v>319</v>
      </c>
      <c r="D10" s="567" t="s">
        <v>197</v>
      </c>
      <c r="E10" s="569" t="s">
        <v>196</v>
      </c>
      <c r="F10" s="570"/>
      <c r="G10" s="77">
        <v>1</v>
      </c>
      <c r="H10" s="567" t="s">
        <v>64</v>
      </c>
      <c r="I10" s="31"/>
      <c r="J10" s="31"/>
      <c r="K10" s="31"/>
      <c r="L10" s="31"/>
      <c r="M10" s="31"/>
      <c r="N10" s="31"/>
      <c r="O10" s="31"/>
    </row>
    <row r="11" spans="1:15">
      <c r="A11" s="573"/>
      <c r="B11" s="568"/>
      <c r="C11" s="575"/>
      <c r="D11" s="568"/>
      <c r="E11" s="569" t="s">
        <v>195</v>
      </c>
      <c r="F11" s="570"/>
      <c r="G11" s="77">
        <v>3.72</v>
      </c>
      <c r="H11" s="568"/>
      <c r="I11" s="31"/>
      <c r="J11" s="31"/>
      <c r="K11" s="31"/>
      <c r="L11" s="31"/>
      <c r="M11" s="31"/>
      <c r="N11" s="31"/>
      <c r="O11" s="31"/>
    </row>
  </sheetData>
  <mergeCells count="24">
    <mergeCell ref="H2:H3"/>
    <mergeCell ref="D2:F3"/>
    <mergeCell ref="D4:F4"/>
    <mergeCell ref="A2:A3"/>
    <mergeCell ref="B2:B3"/>
    <mergeCell ref="C2:C3"/>
    <mergeCell ref="G2:G3"/>
    <mergeCell ref="D5:F5"/>
    <mergeCell ref="A6:A7"/>
    <mergeCell ref="B6:B7"/>
    <mergeCell ref="C6:C7"/>
    <mergeCell ref="D6:D7"/>
    <mergeCell ref="E6:F6"/>
    <mergeCell ref="A10:A11"/>
    <mergeCell ref="B10:B11"/>
    <mergeCell ref="C10:C11"/>
    <mergeCell ref="D10:D11"/>
    <mergeCell ref="E10:F10"/>
    <mergeCell ref="E11:F11"/>
    <mergeCell ref="H6:H7"/>
    <mergeCell ref="E7:F7"/>
    <mergeCell ref="D8:F8"/>
    <mergeCell ref="D9:F9"/>
    <mergeCell ref="H10:H11"/>
  </mergeCells>
  <phoneticPr fontId="1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workbookViewId="0">
      <selection activeCell="A4" sqref="A4:A5"/>
    </sheetView>
  </sheetViews>
  <sheetFormatPr defaultRowHeight="17.399999999999999"/>
  <sheetData>
    <row r="1" spans="1:15" ht="19.2">
      <c r="A1" s="30" t="s">
        <v>287</v>
      </c>
      <c r="B1" s="30"/>
      <c r="C1" s="30"/>
      <c r="D1" s="30"/>
      <c r="E1" s="30"/>
      <c r="F1" s="30"/>
      <c r="G1" s="30"/>
      <c r="H1" s="30"/>
      <c r="I1" s="46"/>
      <c r="J1" s="46"/>
      <c r="K1" s="46"/>
      <c r="L1" s="46"/>
      <c r="M1" s="46"/>
      <c r="N1" s="46"/>
      <c r="O1" s="46"/>
    </row>
    <row r="2" spans="1:15">
      <c r="A2" s="486" t="s">
        <v>179</v>
      </c>
      <c r="B2" s="486" t="s">
        <v>76</v>
      </c>
      <c r="C2" s="576" t="s">
        <v>318</v>
      </c>
      <c r="D2" s="488" t="s">
        <v>81</v>
      </c>
      <c r="E2" s="489"/>
      <c r="F2" s="490"/>
      <c r="G2" s="486" t="s">
        <v>205</v>
      </c>
      <c r="H2" s="486" t="s">
        <v>178</v>
      </c>
      <c r="I2" s="31"/>
      <c r="J2" s="31"/>
      <c r="K2" s="31"/>
      <c r="L2" s="31"/>
      <c r="M2" s="31"/>
      <c r="N2" s="31"/>
      <c r="O2" s="31"/>
    </row>
    <row r="3" spans="1:15">
      <c r="A3" s="487"/>
      <c r="B3" s="487"/>
      <c r="C3" s="577"/>
      <c r="D3" s="491"/>
      <c r="E3" s="492"/>
      <c r="F3" s="493"/>
      <c r="G3" s="487"/>
      <c r="H3" s="487"/>
      <c r="I3" s="31"/>
      <c r="J3" s="31"/>
      <c r="K3" s="31"/>
      <c r="L3" s="31"/>
      <c r="M3" s="31"/>
      <c r="N3" s="31"/>
      <c r="O3" s="31"/>
    </row>
    <row r="4" spans="1:15">
      <c r="A4" s="74" t="s">
        <v>288</v>
      </c>
      <c r="B4" s="75" t="s">
        <v>204</v>
      </c>
      <c r="C4" s="76">
        <v>60</v>
      </c>
      <c r="D4" s="569" t="s">
        <v>45</v>
      </c>
      <c r="E4" s="571"/>
      <c r="F4" s="570"/>
      <c r="G4" s="77">
        <v>1</v>
      </c>
      <c r="H4" s="75" t="s">
        <v>64</v>
      </c>
      <c r="I4" s="31"/>
      <c r="J4" s="31"/>
      <c r="K4" s="31"/>
      <c r="L4" s="31"/>
      <c r="M4" s="31"/>
      <c r="N4" s="31"/>
      <c r="O4" s="31"/>
    </row>
    <row r="5" spans="1:15">
      <c r="A5" s="572" t="s">
        <v>289</v>
      </c>
      <c r="B5" s="567" t="s">
        <v>203</v>
      </c>
      <c r="C5" s="574">
        <v>7.11</v>
      </c>
      <c r="D5" s="567" t="s">
        <v>197</v>
      </c>
      <c r="E5" s="569" t="s">
        <v>207</v>
      </c>
      <c r="F5" s="582"/>
      <c r="G5" s="77">
        <v>1</v>
      </c>
      <c r="H5" s="567" t="s">
        <v>64</v>
      </c>
      <c r="I5" s="31"/>
      <c r="J5" s="31"/>
      <c r="K5" s="31"/>
      <c r="L5" s="31"/>
      <c r="M5" s="31"/>
      <c r="N5" s="31"/>
      <c r="O5" s="31"/>
    </row>
    <row r="6" spans="1:15">
      <c r="A6" s="573"/>
      <c r="B6" s="581"/>
      <c r="C6" s="575"/>
      <c r="D6" s="581"/>
      <c r="E6" s="569" t="s">
        <v>206</v>
      </c>
      <c r="F6" s="582"/>
      <c r="G6" s="77">
        <v>7.0000000000000007E-2</v>
      </c>
      <c r="H6" s="568"/>
      <c r="I6" s="31"/>
      <c r="J6" s="31"/>
      <c r="K6" s="31"/>
      <c r="L6" s="31"/>
      <c r="M6" s="31"/>
      <c r="N6" s="31"/>
      <c r="O6" s="31"/>
    </row>
    <row r="7" spans="1:15">
      <c r="A7" s="74" t="s">
        <v>290</v>
      </c>
      <c r="B7" s="75" t="s">
        <v>202</v>
      </c>
      <c r="C7" s="76">
        <v>6.68</v>
      </c>
      <c r="D7" s="578" t="s">
        <v>45</v>
      </c>
      <c r="E7" s="579"/>
      <c r="F7" s="580"/>
      <c r="G7" s="77">
        <v>1</v>
      </c>
      <c r="H7" s="75" t="s">
        <v>64</v>
      </c>
      <c r="I7" s="31"/>
      <c r="J7" s="31"/>
      <c r="K7" s="31"/>
      <c r="L7" s="31"/>
      <c r="M7" s="31"/>
      <c r="N7" s="31"/>
      <c r="O7" s="31"/>
    </row>
    <row r="8" spans="1:15">
      <c r="A8" s="74" t="s">
        <v>291</v>
      </c>
      <c r="B8" s="75" t="s">
        <v>199</v>
      </c>
      <c r="C8" s="76">
        <v>7.46</v>
      </c>
      <c r="D8" s="569" t="s">
        <v>45</v>
      </c>
      <c r="E8" s="571"/>
      <c r="F8" s="570"/>
      <c r="G8" s="77">
        <v>1</v>
      </c>
      <c r="H8" s="75" t="s">
        <v>64</v>
      </c>
      <c r="I8" s="31"/>
      <c r="J8" s="31"/>
      <c r="K8" s="31"/>
      <c r="L8" s="31"/>
      <c r="M8" s="31"/>
      <c r="N8" s="31"/>
      <c r="O8" s="31"/>
    </row>
  </sheetData>
  <mergeCells count="16">
    <mergeCell ref="H2:H3"/>
    <mergeCell ref="H5:H6"/>
    <mergeCell ref="E6:F6"/>
    <mergeCell ref="A2:A3"/>
    <mergeCell ref="B2:B3"/>
    <mergeCell ref="C2:C3"/>
    <mergeCell ref="D4:F4"/>
    <mergeCell ref="D2:F3"/>
    <mergeCell ref="G2:G3"/>
    <mergeCell ref="D7:F7"/>
    <mergeCell ref="D8:F8"/>
    <mergeCell ref="A5:A6"/>
    <mergeCell ref="B5:B6"/>
    <mergeCell ref="C5:C6"/>
    <mergeCell ref="D5:D6"/>
    <mergeCell ref="E5:F5"/>
  </mergeCells>
  <phoneticPr fontId="14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A4" sqref="A4:A5"/>
    </sheetView>
  </sheetViews>
  <sheetFormatPr defaultRowHeight="17.399999999999999"/>
  <cols>
    <col min="1" max="1" width="4.69921875" bestFit="1" customWidth="1"/>
    <col min="2" max="2" width="16.5" customWidth="1"/>
    <col min="3" max="3" width="9.8984375" bestFit="1" customWidth="1"/>
    <col min="4" max="4" width="15.5" bestFit="1" customWidth="1"/>
    <col min="5" max="5" width="16.59765625" customWidth="1"/>
    <col min="6" max="6" width="7.5" bestFit="1" customWidth="1"/>
    <col min="7" max="7" width="14" customWidth="1"/>
  </cols>
  <sheetData>
    <row r="1" spans="1:11" ht="27.75" customHeight="1">
      <c r="A1" s="63" t="s">
        <v>292</v>
      </c>
      <c r="B1" s="63"/>
      <c r="C1" s="63"/>
      <c r="D1" s="63"/>
      <c r="E1" s="63"/>
      <c r="F1" s="63"/>
      <c r="G1" s="63"/>
      <c r="H1" s="61"/>
      <c r="I1" s="61"/>
      <c r="J1" s="61"/>
      <c r="K1" s="61"/>
    </row>
    <row r="2" spans="1:11">
      <c r="A2" s="486" t="s">
        <v>179</v>
      </c>
      <c r="B2" s="486" t="s">
        <v>76</v>
      </c>
      <c r="C2" s="576" t="s">
        <v>318</v>
      </c>
      <c r="D2" s="586" t="s">
        <v>81</v>
      </c>
      <c r="E2" s="587"/>
      <c r="F2" s="486" t="s">
        <v>205</v>
      </c>
      <c r="G2" s="486" t="s">
        <v>178</v>
      </c>
      <c r="H2" s="37"/>
      <c r="I2" s="37"/>
      <c r="J2" s="37"/>
      <c r="K2" s="37"/>
    </row>
    <row r="3" spans="1:11">
      <c r="A3" s="487"/>
      <c r="B3" s="487"/>
      <c r="C3" s="577"/>
      <c r="D3" s="491"/>
      <c r="E3" s="493"/>
      <c r="F3" s="487"/>
      <c r="G3" s="487"/>
      <c r="H3" s="37"/>
      <c r="I3" s="37"/>
      <c r="J3" s="37"/>
      <c r="K3" s="37"/>
    </row>
    <row r="4" spans="1:11">
      <c r="A4" s="572" t="s">
        <v>293</v>
      </c>
      <c r="B4" s="567" t="s">
        <v>294</v>
      </c>
      <c r="C4" s="583">
        <v>43</v>
      </c>
      <c r="D4" s="567" t="s">
        <v>295</v>
      </c>
      <c r="E4" s="75" t="s">
        <v>217</v>
      </c>
      <c r="F4" s="77">
        <v>1</v>
      </c>
      <c r="G4" s="75" t="s">
        <v>320</v>
      </c>
      <c r="H4" s="37"/>
      <c r="I4" s="37"/>
      <c r="J4" s="37"/>
      <c r="K4" s="37"/>
    </row>
    <row r="5" spans="1:11">
      <c r="A5" s="573"/>
      <c r="B5" s="568"/>
      <c r="C5" s="584"/>
      <c r="D5" s="568"/>
      <c r="E5" s="75" t="s">
        <v>216</v>
      </c>
      <c r="F5" s="77">
        <v>1.54</v>
      </c>
      <c r="G5" s="75" t="s">
        <v>321</v>
      </c>
      <c r="H5" s="37"/>
      <c r="I5" s="37"/>
      <c r="J5" s="37"/>
      <c r="K5" s="37"/>
    </row>
    <row r="6" spans="1:11">
      <c r="A6" s="572" t="s">
        <v>296</v>
      </c>
      <c r="B6" s="567" t="s">
        <v>297</v>
      </c>
      <c r="C6" s="583">
        <v>484</v>
      </c>
      <c r="D6" s="567" t="s">
        <v>298</v>
      </c>
      <c r="E6" s="75" t="s">
        <v>215</v>
      </c>
      <c r="F6" s="77">
        <v>1</v>
      </c>
      <c r="G6" s="75" t="s">
        <v>320</v>
      </c>
      <c r="H6" s="37"/>
      <c r="I6" s="37"/>
      <c r="J6" s="37"/>
      <c r="K6" s="37"/>
    </row>
    <row r="7" spans="1:11">
      <c r="A7" s="585"/>
      <c r="B7" s="568"/>
      <c r="C7" s="584"/>
      <c r="D7" s="568"/>
      <c r="E7" s="75" t="s">
        <v>214</v>
      </c>
      <c r="F7" s="77">
        <v>2.1800000000000002</v>
      </c>
      <c r="G7" s="75" t="s">
        <v>320</v>
      </c>
      <c r="H7" s="37"/>
      <c r="I7" s="37"/>
      <c r="J7" s="37"/>
      <c r="K7" s="37"/>
    </row>
    <row r="8" spans="1:11">
      <c r="A8" s="573"/>
      <c r="B8" s="75" t="s">
        <v>213</v>
      </c>
      <c r="C8" s="78">
        <v>11</v>
      </c>
      <c r="D8" s="569" t="s">
        <v>45</v>
      </c>
      <c r="E8" s="570"/>
      <c r="F8" s="77">
        <v>1</v>
      </c>
      <c r="G8" s="75" t="s">
        <v>321</v>
      </c>
      <c r="H8" s="37"/>
      <c r="I8" s="37"/>
      <c r="J8" s="37"/>
      <c r="K8" s="37"/>
    </row>
    <row r="9" spans="1:11">
      <c r="A9" s="572" t="s">
        <v>299</v>
      </c>
      <c r="B9" s="567" t="s">
        <v>300</v>
      </c>
      <c r="C9" s="588">
        <v>1738</v>
      </c>
      <c r="D9" s="567" t="s">
        <v>301</v>
      </c>
      <c r="E9" s="75" t="s">
        <v>212</v>
      </c>
      <c r="F9" s="77">
        <v>1</v>
      </c>
      <c r="G9" s="75" t="s">
        <v>320</v>
      </c>
      <c r="H9" s="37"/>
      <c r="I9" s="37"/>
      <c r="J9" s="37"/>
      <c r="K9" s="37"/>
    </row>
    <row r="10" spans="1:11">
      <c r="A10" s="585"/>
      <c r="B10" s="568"/>
      <c r="C10" s="589"/>
      <c r="D10" s="568"/>
      <c r="E10" s="75" t="s">
        <v>211</v>
      </c>
      <c r="F10" s="77">
        <v>1.31</v>
      </c>
      <c r="G10" s="75" t="s">
        <v>321</v>
      </c>
      <c r="H10" s="37"/>
      <c r="I10" s="37"/>
      <c r="J10" s="37"/>
      <c r="K10" s="37"/>
    </row>
    <row r="11" spans="1:11">
      <c r="A11" s="585"/>
      <c r="B11" s="79" t="s">
        <v>210</v>
      </c>
      <c r="C11" s="80">
        <v>6568</v>
      </c>
      <c r="D11" s="569" t="s">
        <v>322</v>
      </c>
      <c r="E11" s="570"/>
      <c r="F11" s="77">
        <v>1</v>
      </c>
      <c r="G11" s="75" t="s">
        <v>321</v>
      </c>
      <c r="H11" s="37"/>
      <c r="I11" s="37"/>
      <c r="J11" s="37"/>
      <c r="K11" s="37"/>
    </row>
    <row r="12" spans="1:11">
      <c r="A12" s="573"/>
      <c r="B12" s="79" t="s">
        <v>209</v>
      </c>
      <c r="C12" s="81">
        <v>32</v>
      </c>
      <c r="D12" s="569" t="s">
        <v>45</v>
      </c>
      <c r="E12" s="570"/>
      <c r="F12" s="77">
        <v>1</v>
      </c>
      <c r="G12" s="75" t="s">
        <v>320</v>
      </c>
      <c r="H12" s="37"/>
      <c r="I12" s="37"/>
      <c r="J12" s="37"/>
      <c r="K12" s="37"/>
    </row>
    <row r="13" spans="1:11">
      <c r="A13" s="74" t="s">
        <v>302</v>
      </c>
      <c r="B13" s="75" t="s">
        <v>208</v>
      </c>
      <c r="C13" s="82">
        <v>11875</v>
      </c>
      <c r="D13" s="569" t="s">
        <v>45</v>
      </c>
      <c r="E13" s="570"/>
      <c r="F13" s="77">
        <v>1</v>
      </c>
      <c r="G13" s="75" t="s">
        <v>320</v>
      </c>
      <c r="H13" s="37"/>
      <c r="I13" s="37"/>
      <c r="J13" s="37"/>
      <c r="K13" s="37"/>
    </row>
  </sheetData>
  <mergeCells count="22">
    <mergeCell ref="F2:F3"/>
    <mergeCell ref="G2:G3"/>
    <mergeCell ref="D2:E3"/>
    <mergeCell ref="D8:E8"/>
    <mergeCell ref="A9:A12"/>
    <mergeCell ref="D4:D5"/>
    <mergeCell ref="D6:D7"/>
    <mergeCell ref="D12:E12"/>
    <mergeCell ref="A2:A3"/>
    <mergeCell ref="B2:B3"/>
    <mergeCell ref="C2:C3"/>
    <mergeCell ref="C9:C10"/>
    <mergeCell ref="D11:E11"/>
    <mergeCell ref="B6:B7"/>
    <mergeCell ref="B9:B10"/>
    <mergeCell ref="D9:D10"/>
    <mergeCell ref="D13:E13"/>
    <mergeCell ref="A4:A5"/>
    <mergeCell ref="B4:B5"/>
    <mergeCell ref="C4:C5"/>
    <mergeCell ref="A6:A8"/>
    <mergeCell ref="C6:C7"/>
  </mergeCells>
  <phoneticPr fontId="14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Normal="100" zoomScaleSheetLayoutView="100" workbookViewId="0">
      <selection activeCell="J7" sqref="J7"/>
    </sheetView>
  </sheetViews>
  <sheetFormatPr defaultColWidth="9" defaultRowHeight="17.399999999999999"/>
  <cols>
    <col min="1" max="4" width="15.59765625" style="176" customWidth="1"/>
    <col min="5" max="5" width="11.19921875" style="176" customWidth="1"/>
    <col min="6" max="6" width="24.19921875" style="176" customWidth="1"/>
    <col min="7" max="7" width="9" style="176"/>
    <col min="8" max="8" width="18.296875" style="176" customWidth="1"/>
    <col min="9" max="10" width="25.296875" style="176" customWidth="1"/>
    <col min="11" max="16384" width="9" style="176"/>
  </cols>
  <sheetData>
    <row r="1" spans="1:10" ht="27.75" customHeight="1">
      <c r="A1" s="600" t="s">
        <v>68</v>
      </c>
      <c r="B1" s="600"/>
      <c r="C1" s="600"/>
      <c r="D1" s="600"/>
      <c r="E1" s="600"/>
      <c r="F1" s="600"/>
      <c r="H1" s="603" t="s">
        <v>462</v>
      </c>
      <c r="I1" s="603"/>
      <c r="J1" s="603"/>
    </row>
    <row r="2" spans="1:10" ht="19.8" thickBot="1">
      <c r="A2" s="123"/>
      <c r="B2" s="123"/>
      <c r="C2" s="123"/>
      <c r="D2" s="123"/>
      <c r="E2" s="123"/>
      <c r="F2" s="123"/>
      <c r="H2" s="179" t="s">
        <v>450</v>
      </c>
    </row>
    <row r="3" spans="1:10" ht="30" customHeight="1">
      <c r="A3" s="229" t="s">
        <v>28</v>
      </c>
      <c r="B3" s="230" t="s">
        <v>69</v>
      </c>
      <c r="C3" s="230" t="s">
        <v>70</v>
      </c>
      <c r="D3" s="230" t="s">
        <v>71</v>
      </c>
      <c r="E3" s="592" t="s">
        <v>54</v>
      </c>
      <c r="F3" s="593"/>
      <c r="H3" s="250" t="s">
        <v>451</v>
      </c>
      <c r="I3" s="250" t="s">
        <v>456</v>
      </c>
      <c r="J3" s="250" t="s">
        <v>457</v>
      </c>
    </row>
    <row r="4" spans="1:10" ht="60" customHeight="1">
      <c r="A4" s="601" t="s">
        <v>73</v>
      </c>
      <c r="B4" s="227" t="s">
        <v>424</v>
      </c>
      <c r="C4" s="227" t="s">
        <v>74</v>
      </c>
      <c r="D4" s="228">
        <f>B19</f>
        <v>320539.76515151514</v>
      </c>
      <c r="E4" s="594" t="s">
        <v>445</v>
      </c>
      <c r="F4" s="595"/>
      <c r="H4" s="250" t="s">
        <v>452</v>
      </c>
      <c r="I4" s="251">
        <v>3229730</v>
      </c>
      <c r="J4" s="251">
        <v>3245879</v>
      </c>
    </row>
    <row r="5" spans="1:10" ht="60" customHeight="1">
      <c r="A5" s="601"/>
      <c r="B5" s="227" t="s">
        <v>425</v>
      </c>
      <c r="C5" s="227" t="s">
        <v>75</v>
      </c>
      <c r="D5" s="228">
        <f>C19</f>
        <v>214269.93181818185</v>
      </c>
      <c r="E5" s="596"/>
      <c r="F5" s="597"/>
      <c r="H5" s="250" t="s">
        <v>453</v>
      </c>
      <c r="I5" s="251">
        <v>2476514</v>
      </c>
      <c r="J5" s="252">
        <v>2488897</v>
      </c>
    </row>
    <row r="6" spans="1:10" ht="60" customHeight="1" thickBot="1">
      <c r="A6" s="602"/>
      <c r="B6" s="231" t="s">
        <v>426</v>
      </c>
      <c r="C6" s="231" t="s">
        <v>423</v>
      </c>
      <c r="D6" s="232">
        <f>D19</f>
        <v>160707.95454545453</v>
      </c>
      <c r="E6" s="598"/>
      <c r="F6" s="599"/>
      <c r="H6" s="250" t="s">
        <v>454</v>
      </c>
      <c r="I6" s="251">
        <v>1655466</v>
      </c>
      <c r="J6" s="252">
        <v>1663743</v>
      </c>
    </row>
    <row r="7" spans="1:10" ht="48.6" customHeight="1">
      <c r="A7" s="177" t="s">
        <v>464</v>
      </c>
      <c r="B7" s="177"/>
      <c r="C7" s="178"/>
      <c r="D7" s="177"/>
      <c r="E7" s="177"/>
      <c r="F7" s="177"/>
      <c r="H7" s="250" t="s">
        <v>455</v>
      </c>
      <c r="I7" s="251">
        <v>1241642</v>
      </c>
      <c r="J7" s="252">
        <v>1247850</v>
      </c>
    </row>
    <row r="8" spans="1:10" ht="36" customHeight="1">
      <c r="H8" s="590" t="s">
        <v>458</v>
      </c>
      <c r="I8" s="590"/>
      <c r="J8" s="590"/>
    </row>
    <row r="9" spans="1:10" ht="25.2" customHeight="1">
      <c r="A9" s="179" t="s">
        <v>433</v>
      </c>
      <c r="H9" s="590" t="s">
        <v>459</v>
      </c>
      <c r="I9" s="590"/>
      <c r="J9" s="590"/>
    </row>
    <row r="10" spans="1:10" ht="21.75" customHeight="1">
      <c r="A10" s="180" t="s">
        <v>434</v>
      </c>
      <c r="H10" s="590"/>
      <c r="I10" s="590"/>
      <c r="J10" s="590"/>
    </row>
    <row r="11" spans="1:10" ht="21.75" customHeight="1">
      <c r="A11" s="181" t="s">
        <v>435</v>
      </c>
    </row>
    <row r="12" spans="1:10" ht="21.75" customHeight="1">
      <c r="A12" s="181" t="s">
        <v>436</v>
      </c>
      <c r="H12" s="591" t="s">
        <v>461</v>
      </c>
      <c r="I12" s="591"/>
      <c r="J12" s="591"/>
    </row>
    <row r="13" spans="1:10" ht="21.75" customHeight="1">
      <c r="A13" s="181" t="s">
        <v>437</v>
      </c>
      <c r="H13" s="590" t="s">
        <v>460</v>
      </c>
      <c r="I13" s="590"/>
      <c r="J13" s="590"/>
    </row>
    <row r="14" spans="1:10" ht="21.75" customHeight="1">
      <c r="A14" s="180"/>
      <c r="H14" s="590"/>
      <c r="I14" s="590"/>
      <c r="J14" s="590"/>
    </row>
    <row r="15" spans="1:10" ht="36" customHeight="1" thickBot="1">
      <c r="A15" s="182" t="s">
        <v>427</v>
      </c>
      <c r="B15" s="238" t="s">
        <v>430</v>
      </c>
      <c r="C15" s="238" t="s">
        <v>431</v>
      </c>
      <c r="D15" s="238" t="s">
        <v>432</v>
      </c>
      <c r="E15" s="182" t="s">
        <v>401</v>
      </c>
      <c r="F15" s="182" t="s">
        <v>400</v>
      </c>
      <c r="H15" s="590"/>
      <c r="I15" s="590"/>
      <c r="J15" s="590"/>
    </row>
    <row r="16" spans="1:10" ht="22.05" customHeight="1">
      <c r="A16" s="233" t="s">
        <v>393</v>
      </c>
      <c r="B16" s="239">
        <f>J5/11</f>
        <v>226263.36363636365</v>
      </c>
      <c r="C16" s="240">
        <f>J6/11</f>
        <v>151249.36363636365</v>
      </c>
      <c r="D16" s="241">
        <f>J7/11</f>
        <v>113440.90909090909</v>
      </c>
      <c r="E16" s="235" t="s">
        <v>399</v>
      </c>
      <c r="F16" s="183" t="s">
        <v>463</v>
      </c>
    </row>
    <row r="17" spans="1:6" ht="22.05" customHeight="1">
      <c r="A17" s="233" t="s">
        <v>394</v>
      </c>
      <c r="B17" s="242">
        <f>B16*E17/12</f>
        <v>75421.121212121216</v>
      </c>
      <c r="C17" s="243">
        <f>C16*E17/12</f>
        <v>50416.454545454551</v>
      </c>
      <c r="D17" s="244">
        <f>D16*E17/12</f>
        <v>37813.63636363636</v>
      </c>
      <c r="E17" s="236">
        <v>4</v>
      </c>
      <c r="F17" s="183" t="s">
        <v>397</v>
      </c>
    </row>
    <row r="18" spans="1:6" ht="22.05" customHeight="1">
      <c r="A18" s="233" t="s">
        <v>395</v>
      </c>
      <c r="B18" s="242">
        <f>B16*E18/12</f>
        <v>18855.280303030304</v>
      </c>
      <c r="C18" s="243">
        <f>C16*E18/12</f>
        <v>12604.113636363638</v>
      </c>
      <c r="D18" s="244">
        <f>D16*E18/12</f>
        <v>9453.4090909090901</v>
      </c>
      <c r="E18" s="236">
        <v>1</v>
      </c>
      <c r="F18" s="183" t="s">
        <v>398</v>
      </c>
    </row>
    <row r="19" spans="1:6" ht="22.05" customHeight="1" thickBot="1">
      <c r="A19" s="234" t="s">
        <v>396</v>
      </c>
      <c r="B19" s="245">
        <f>SUM(B16:B18)</f>
        <v>320539.76515151514</v>
      </c>
      <c r="C19" s="246">
        <f>SUM(C16:C18)</f>
        <v>214269.93181818185</v>
      </c>
      <c r="D19" s="247">
        <f>SUM(D16:D18)</f>
        <v>160707.95454545453</v>
      </c>
      <c r="E19" s="237"/>
      <c r="F19" s="184"/>
    </row>
    <row r="20" spans="1:6" ht="21.75" customHeight="1">
      <c r="A20" s="180"/>
    </row>
  </sheetData>
  <mergeCells count="9">
    <mergeCell ref="A1:F1"/>
    <mergeCell ref="A4:A6"/>
    <mergeCell ref="H8:J8"/>
    <mergeCell ref="H1:J1"/>
    <mergeCell ref="H9:J10"/>
    <mergeCell ref="H13:J15"/>
    <mergeCell ref="H12:J12"/>
    <mergeCell ref="E3:F3"/>
    <mergeCell ref="E4:F6"/>
  </mergeCells>
  <phoneticPr fontId="14" type="noConversion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7</vt:i4>
      </vt:variant>
    </vt:vector>
  </HeadingPairs>
  <TitlesOfParts>
    <vt:vector size="23" baseType="lpstr">
      <vt:lpstr>사용방법</vt:lpstr>
      <vt:lpstr>산출내역총괄표</vt:lpstr>
      <vt:lpstr>A1 현대간행물</vt:lpstr>
      <vt:lpstr>A2 현대비도서편철문서</vt:lpstr>
      <vt:lpstr>A3 고전적자료</vt:lpstr>
      <vt:lpstr>A4 동영상</vt:lpstr>
      <vt:lpstr>A5 음성</vt:lpstr>
      <vt:lpstr>B1 전문작업</vt:lpstr>
      <vt:lpstr>C1 추가작업</vt:lpstr>
      <vt:lpstr>표-A1</vt:lpstr>
      <vt:lpstr>표-A2</vt:lpstr>
      <vt:lpstr>표-A3</vt:lpstr>
      <vt:lpstr>표-A4</vt:lpstr>
      <vt:lpstr>표-A5</vt:lpstr>
      <vt:lpstr>표-B1</vt:lpstr>
      <vt:lpstr>표-인건비</vt:lpstr>
      <vt:lpstr>'표-인건비'!Print_Area</vt:lpstr>
      <vt:lpstr>'A1 현대간행물'!Print_Titles</vt:lpstr>
      <vt:lpstr>'A2 현대비도서편철문서'!Print_Titles</vt:lpstr>
      <vt:lpstr>'A3 고전적자료'!Print_Titles</vt:lpstr>
      <vt:lpstr>'A4 동영상'!Print_Titles</vt:lpstr>
      <vt:lpstr>'A5 음성'!Print_Titles</vt:lpstr>
      <vt:lpstr>'B1 전문작업'!Print_Titles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</dc:creator>
  <cp:lastModifiedBy>Windows User</cp:lastModifiedBy>
  <cp:lastPrinted>2018-06-12T05:44:24Z</cp:lastPrinted>
  <dcterms:created xsi:type="dcterms:W3CDTF">2018-01-25T07:37:51Z</dcterms:created>
  <dcterms:modified xsi:type="dcterms:W3CDTF">2021-01-07T05:47:25Z</dcterms:modified>
</cp:coreProperties>
</file>